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Ավագանու նախագծեր\Միջնաժամկետ\"/>
    </mc:Choice>
  </mc:AlternateContent>
  <bookViews>
    <workbookView xWindow="0" yWindow="0" windowWidth="19200" windowHeight="11595" tabRatio="274" firstSheet="3" activeTab="7"/>
  </bookViews>
  <sheets>
    <sheet name="2" sheetId="1" r:id="rId1"/>
    <sheet name="3" sheetId="3" r:id="rId2"/>
    <sheet name="4" sheetId="4" r:id="rId3"/>
    <sheet name="5" sheetId="5" r:id="rId4"/>
    <sheet name="6" sheetId="6" r:id="rId5"/>
    <sheet name="7" sheetId="7" r:id="rId6"/>
    <sheet name="ԿԾ" sheetId="9" r:id="rId7"/>
    <sheet name="8" sheetId="8" r:id="rId8"/>
  </sheets>
  <definedNames>
    <definedName name="_xlnm.Print_Area" localSheetId="6">ԿԾ!$A$1:$Y$19</definedName>
  </definedNames>
  <calcPr calcId="152511"/>
</workbook>
</file>

<file path=xl/calcChain.xml><?xml version="1.0" encoding="utf-8"?>
<calcChain xmlns="http://schemas.openxmlformats.org/spreadsheetml/2006/main">
  <c r="W14" i="1" l="1"/>
  <c r="W639" i="8" l="1"/>
  <c r="V639" i="8" s="1"/>
  <c r="V637" i="8" s="1"/>
  <c r="V635" i="8" s="1"/>
  <c r="V633" i="8" s="1"/>
  <c r="X637" i="8"/>
  <c r="X635" i="8"/>
  <c r="X633" i="8" s="1"/>
  <c r="V632" i="8"/>
  <c r="V631" i="8" s="1"/>
  <c r="X631" i="8"/>
  <c r="W631" i="8"/>
  <c r="V630" i="8"/>
  <c r="V629" i="8" s="1"/>
  <c r="X629" i="8"/>
  <c r="W629" i="8"/>
  <c r="V628" i="8"/>
  <c r="V627" i="8"/>
  <c r="V626" i="8"/>
  <c r="V625" i="8"/>
  <c r="V624" i="8"/>
  <c r="V623" i="8"/>
  <c r="V622" i="8"/>
  <c r="V620" i="8" s="1"/>
  <c r="X620" i="8"/>
  <c r="W620" i="8"/>
  <c r="V619" i="8"/>
  <c r="V618" i="8"/>
  <c r="V617" i="8"/>
  <c r="V614" i="8" s="1"/>
  <c r="V616" i="8"/>
  <c r="V615" i="8"/>
  <c r="X614" i="8"/>
  <c r="W614" i="8"/>
  <c r="V613" i="8"/>
  <c r="V612" i="8"/>
  <c r="V611" i="8" s="1"/>
  <c r="X611" i="8"/>
  <c r="W611" i="8"/>
  <c r="V610" i="8"/>
  <c r="W609" i="8"/>
  <c r="V609" i="8" s="1"/>
  <c r="W608" i="8"/>
  <c r="V608" i="8" s="1"/>
  <c r="W607" i="8"/>
  <c r="W606" i="8"/>
  <c r="V606" i="8" s="1"/>
  <c r="X605" i="8"/>
  <c r="V604" i="8"/>
  <c r="X603" i="8"/>
  <c r="W603" i="8"/>
  <c r="V603" i="8"/>
  <c r="V598" i="8"/>
  <c r="X597" i="8"/>
  <c r="W597" i="8"/>
  <c r="V597" i="8"/>
  <c r="V596" i="8"/>
  <c r="W595" i="8"/>
  <c r="V595" i="8" s="1"/>
  <c r="V594" i="8"/>
  <c r="X593" i="8"/>
  <c r="X591" i="8"/>
  <c r="X589" i="8" s="1"/>
  <c r="V588" i="8"/>
  <c r="W587" i="8"/>
  <c r="V587" i="8" s="1"/>
  <c r="V586" i="8" s="1"/>
  <c r="V584" i="8" s="1"/>
  <c r="V582" i="8" s="1"/>
  <c r="X586" i="8"/>
  <c r="X584" i="8"/>
  <c r="X582" i="8" s="1"/>
  <c r="V579" i="8"/>
  <c r="X578" i="8"/>
  <c r="W578" i="8"/>
  <c r="V578" i="8"/>
  <c r="V577" i="8"/>
  <c r="X576" i="8"/>
  <c r="W576" i="8"/>
  <c r="V576" i="8"/>
  <c r="V575" i="8"/>
  <c r="X574" i="8"/>
  <c r="W574" i="8"/>
  <c r="V574" i="8"/>
  <c r="V573" i="8"/>
  <c r="V572" i="8"/>
  <c r="V571" i="8" s="1"/>
  <c r="X571" i="8"/>
  <c r="W571" i="8"/>
  <c r="V569" i="8"/>
  <c r="V567" i="8" s="1"/>
  <c r="X567" i="8"/>
  <c r="W567" i="8"/>
  <c r="V566" i="8"/>
  <c r="V565" i="8" s="1"/>
  <c r="X565" i="8"/>
  <c r="W565" i="8"/>
  <c r="V564" i="8"/>
  <c r="V563" i="8"/>
  <c r="X562" i="8"/>
  <c r="W562" i="8"/>
  <c r="V562" i="8"/>
  <c r="V561" i="8"/>
  <c r="X560" i="8"/>
  <c r="W560" i="8"/>
  <c r="V560" i="8"/>
  <c r="V559" i="8"/>
  <c r="X558" i="8"/>
  <c r="W558" i="8"/>
  <c r="V558" i="8"/>
  <c r="V557" i="8"/>
  <c r="V556" i="8"/>
  <c r="V555" i="8" s="1"/>
  <c r="X555" i="8"/>
  <c r="W555" i="8"/>
  <c r="X553" i="8"/>
  <c r="X551" i="8" s="1"/>
  <c r="V550" i="8"/>
  <c r="X549" i="8"/>
  <c r="W549" i="8"/>
  <c r="V549" i="8"/>
  <c r="V546" i="8"/>
  <c r="X545" i="8"/>
  <c r="W545" i="8"/>
  <c r="V545" i="8"/>
  <c r="V543" i="8"/>
  <c r="X541" i="8"/>
  <c r="W541" i="8"/>
  <c r="V541" i="8"/>
  <c r="V540" i="8"/>
  <c r="X539" i="8"/>
  <c r="W539" i="8"/>
  <c r="V539" i="8"/>
  <c r="V536" i="8"/>
  <c r="X535" i="8"/>
  <c r="W535" i="8"/>
  <c r="V535" i="8"/>
  <c r="V534" i="8"/>
  <c r="V533" i="8"/>
  <c r="V532" i="8"/>
  <c r="V531" i="8"/>
  <c r="V530" i="8"/>
  <c r="X529" i="8"/>
  <c r="W529" i="8"/>
  <c r="V528" i="8"/>
  <c r="V527" i="8"/>
  <c r="W526" i="8"/>
  <c r="X525" i="8"/>
  <c r="X523" i="8" s="1"/>
  <c r="X521" i="8" s="1"/>
  <c r="X519" i="8" s="1"/>
  <c r="V518" i="8"/>
  <c r="V517" i="8"/>
  <c r="V516" i="8"/>
  <c r="X515" i="8"/>
  <c r="W515" i="8"/>
  <c r="W514" i="8" s="1"/>
  <c r="X514" i="8"/>
  <c r="V513" i="8"/>
  <c r="X512" i="8"/>
  <c r="X510" i="8" s="1"/>
  <c r="W512" i="8"/>
  <c r="V512" i="8"/>
  <c r="W510" i="8"/>
  <c r="V510" i="8"/>
  <c r="W509" i="8"/>
  <c r="V509" i="8" s="1"/>
  <c r="V508" i="8" s="1"/>
  <c r="X508" i="8"/>
  <c r="V507" i="8"/>
  <c r="V506" i="8" s="1"/>
  <c r="V504" i="8" s="1"/>
  <c r="V502" i="8" s="1"/>
  <c r="X506" i="8"/>
  <c r="X504" i="8" s="1"/>
  <c r="W506" i="8"/>
  <c r="W504" i="8"/>
  <c r="V501" i="8"/>
  <c r="X500" i="8"/>
  <c r="X498" i="8" s="1"/>
  <c r="W500" i="8"/>
  <c r="V500" i="8"/>
  <c r="V498" i="8" s="1"/>
  <c r="W498" i="8"/>
  <c r="V497" i="8"/>
  <c r="V496" i="8"/>
  <c r="X495" i="8"/>
  <c r="W495" i="8"/>
  <c r="W484" i="8" s="1"/>
  <c r="V495" i="8"/>
  <c r="V493" i="8" s="1"/>
  <c r="X493" i="8"/>
  <c r="V492" i="8"/>
  <c r="V490" i="8" s="1"/>
  <c r="V491" i="8"/>
  <c r="X490" i="8"/>
  <c r="W490" i="8"/>
  <c r="V489" i="8"/>
  <c r="X488" i="8"/>
  <c r="W488" i="8"/>
  <c r="V488" i="8"/>
  <c r="V487" i="8"/>
  <c r="X486" i="8"/>
  <c r="W486" i="8"/>
  <c r="V486" i="8"/>
  <c r="X484" i="8"/>
  <c r="V483" i="8"/>
  <c r="V482" i="8" s="1"/>
  <c r="X482" i="8"/>
  <c r="W482" i="8"/>
  <c r="V481" i="8"/>
  <c r="V480" i="8"/>
  <c r="V479" i="8"/>
  <c r="V478" i="8"/>
  <c r="X477" i="8"/>
  <c r="W477" i="8"/>
  <c r="V474" i="8"/>
  <c r="V473" i="8" s="1"/>
  <c r="V471" i="8" s="1"/>
  <c r="X473" i="8"/>
  <c r="X471" i="8" s="1"/>
  <c r="W473" i="8"/>
  <c r="W471" i="8"/>
  <c r="V470" i="8"/>
  <c r="V469" i="8" s="1"/>
  <c r="X469" i="8"/>
  <c r="W469" i="8"/>
  <c r="V468" i="8"/>
  <c r="V467" i="8" s="1"/>
  <c r="X467" i="8"/>
  <c r="W467" i="8"/>
  <c r="W465" i="8" s="1"/>
  <c r="X465" i="8"/>
  <c r="V465" i="8"/>
  <c r="V464" i="8"/>
  <c r="X463" i="8"/>
  <c r="W463" i="8"/>
  <c r="V463" i="8"/>
  <c r="V462" i="8"/>
  <c r="V461" i="8"/>
  <c r="V460" i="8"/>
  <c r="V459" i="8"/>
  <c r="V458" i="8"/>
  <c r="V457" i="8"/>
  <c r="V456" i="8"/>
  <c r="V455" i="8"/>
  <c r="V454" i="8"/>
  <c r="V453" i="8"/>
  <c r="V452" i="8"/>
  <c r="V451" i="8"/>
  <c r="V450" i="8"/>
  <c r="V449" i="8"/>
  <c r="V448" i="8"/>
  <c r="V447" i="8"/>
  <c r="X446" i="8"/>
  <c r="W446" i="8"/>
  <c r="V444" i="8"/>
  <c r="V441" i="8"/>
  <c r="V440" i="8" s="1"/>
  <c r="X440" i="8"/>
  <c r="W440" i="8"/>
  <c r="V439" i="8"/>
  <c r="V438" i="8" s="1"/>
  <c r="X438" i="8"/>
  <c r="W438" i="8"/>
  <c r="V437" i="8"/>
  <c r="V436" i="8"/>
  <c r="V435" i="8"/>
  <c r="V434" i="8"/>
  <c r="V433" i="8"/>
  <c r="V432" i="8"/>
  <c r="V431" i="8"/>
  <c r="X430" i="8"/>
  <c r="W430" i="8"/>
  <c r="X428" i="8"/>
  <c r="X426" i="8" s="1"/>
  <c r="X424" i="8" s="1"/>
  <c r="W428" i="8"/>
  <c r="V428" i="8"/>
  <c r="V421" i="8"/>
  <c r="X420" i="8"/>
  <c r="W420" i="8"/>
  <c r="V420" i="8"/>
  <c r="V419" i="8"/>
  <c r="X418" i="8"/>
  <c r="W418" i="8"/>
  <c r="V418" i="8"/>
  <c r="V416" i="8"/>
  <c r="X414" i="8"/>
  <c r="W414" i="8"/>
  <c r="V414" i="8"/>
  <c r="V413" i="8"/>
  <c r="X412" i="8"/>
  <c r="W412" i="8"/>
  <c r="V412" i="8"/>
  <c r="V410" i="8"/>
  <c r="X408" i="8"/>
  <c r="W408" i="8"/>
  <c r="W406" i="8" s="1"/>
  <c r="V408" i="8"/>
  <c r="V406" i="8" s="1"/>
  <c r="X406" i="8"/>
  <c r="V405" i="8"/>
  <c r="V404" i="8"/>
  <c r="V403" i="8" s="1"/>
  <c r="X403" i="8"/>
  <c r="W403" i="8"/>
  <c r="V402" i="8"/>
  <c r="V401" i="8" s="1"/>
  <c r="X401" i="8"/>
  <c r="W401" i="8"/>
  <c r="V400" i="8"/>
  <c r="V399" i="8" s="1"/>
  <c r="X399" i="8"/>
  <c r="W399" i="8"/>
  <c r="V398" i="8"/>
  <c r="X396" i="8"/>
  <c r="W396" i="8"/>
  <c r="V396" i="8"/>
  <c r="V395" i="8"/>
  <c r="V394" i="8"/>
  <c r="V393" i="8"/>
  <c r="V392" i="8"/>
  <c r="V391" i="8" s="1"/>
  <c r="X391" i="8"/>
  <c r="W391" i="8"/>
  <c r="V390" i="8"/>
  <c r="V389" i="8"/>
  <c r="X388" i="8"/>
  <c r="W388" i="8"/>
  <c r="V387" i="8"/>
  <c r="V386" i="8"/>
  <c r="X385" i="8"/>
  <c r="W385" i="8"/>
  <c r="V385" i="8"/>
  <c r="W381" i="8"/>
  <c r="V380" i="8"/>
  <c r="V379" i="8" s="1"/>
  <c r="X379" i="8"/>
  <c r="W379" i="8"/>
  <c r="V377" i="8"/>
  <c r="V375" i="8" s="1"/>
  <c r="X375" i="8"/>
  <c r="W375" i="8"/>
  <c r="V374" i="8"/>
  <c r="V373" i="8"/>
  <c r="X372" i="8"/>
  <c r="W372" i="8"/>
  <c r="V372" i="8"/>
  <c r="V371" i="8"/>
  <c r="X370" i="8"/>
  <c r="W370" i="8"/>
  <c r="V370" i="8"/>
  <c r="V369" i="8"/>
  <c r="X368" i="8"/>
  <c r="W368" i="8"/>
  <c r="V368" i="8"/>
  <c r="V367" i="8"/>
  <c r="X366" i="8"/>
  <c r="W366" i="8"/>
  <c r="V366" i="8"/>
  <c r="V365" i="8"/>
  <c r="V364" i="8"/>
  <c r="V363" i="8"/>
  <c r="V362" i="8"/>
  <c r="W361" i="8"/>
  <c r="V361" i="8" s="1"/>
  <c r="X360" i="8"/>
  <c r="W360" i="8"/>
  <c r="W354" i="8" s="1"/>
  <c r="W352" i="8" s="1"/>
  <c r="X359" i="8"/>
  <c r="V359" i="8" s="1"/>
  <c r="V356" i="8" s="1"/>
  <c r="V358" i="8"/>
  <c r="V357" i="8"/>
  <c r="W356" i="8"/>
  <c r="V351" i="8"/>
  <c r="V350" i="8"/>
  <c r="X349" i="8"/>
  <c r="X347" i="8"/>
  <c r="W347" i="8"/>
  <c r="V346" i="8"/>
  <c r="V345" i="8"/>
  <c r="V344" i="8"/>
  <c r="V343" i="8"/>
  <c r="W342" i="8"/>
  <c r="V342" i="8" s="1"/>
  <c r="V341" i="8"/>
  <c r="V340" i="8"/>
  <c r="V339" i="8" s="1"/>
  <c r="V337" i="8" s="1"/>
  <c r="X339" i="8"/>
  <c r="X337" i="8" s="1"/>
  <c r="X336" i="8"/>
  <c r="W335" i="8"/>
  <c r="V334" i="8"/>
  <c r="V333" i="8"/>
  <c r="X332" i="8"/>
  <c r="W332" i="8"/>
  <c r="W330" i="8" s="1"/>
  <c r="W328" i="8" s="1"/>
  <c r="V325" i="8"/>
  <c r="V324" i="8"/>
  <c r="X323" i="8"/>
  <c r="W323" i="8"/>
  <c r="V322" i="8"/>
  <c r="V321" i="8" s="1"/>
  <c r="X321" i="8"/>
  <c r="W321" i="8"/>
  <c r="V320" i="8"/>
  <c r="V319" i="8"/>
  <c r="X318" i="8"/>
  <c r="W318" i="8"/>
  <c r="V318" i="8"/>
  <c r="V317" i="8"/>
  <c r="X316" i="8"/>
  <c r="W316" i="8"/>
  <c r="V316" i="8"/>
  <c r="V315" i="8"/>
  <c r="V314" i="8"/>
  <c r="X313" i="8"/>
  <c r="W313" i="8"/>
  <c r="W311" i="8" s="1"/>
  <c r="W309" i="8" s="1"/>
  <c r="X309" i="8"/>
  <c r="V308" i="8"/>
  <c r="X307" i="8"/>
  <c r="W307" i="8"/>
  <c r="V307" i="8"/>
  <c r="V305" i="8"/>
  <c r="X303" i="8"/>
  <c r="W303" i="8"/>
  <c r="V303" i="8"/>
  <c r="V302" i="8"/>
  <c r="V301" i="8"/>
  <c r="X300" i="8"/>
  <c r="W300" i="8"/>
  <c r="V298" i="8"/>
  <c r="V296" i="8" s="1"/>
  <c r="X296" i="8"/>
  <c r="W296" i="8"/>
  <c r="V295" i="8"/>
  <c r="V294" i="8" s="1"/>
  <c r="X294" i="8"/>
  <c r="W294" i="8"/>
  <c r="V293" i="8"/>
  <c r="V292" i="8" s="1"/>
  <c r="X292" i="8"/>
  <c r="W292" i="8"/>
  <c r="V291" i="8"/>
  <c r="V290" i="8" s="1"/>
  <c r="X290" i="8"/>
  <c r="X280" i="8" s="1"/>
  <c r="X278" i="8" s="1"/>
  <c r="X276" i="8" s="1"/>
  <c r="W290" i="8"/>
  <c r="V289" i="8"/>
  <c r="V288" i="8" s="1"/>
  <c r="X288" i="8"/>
  <c r="W288" i="8"/>
  <c r="V287" i="8"/>
  <c r="V286" i="8" s="1"/>
  <c r="X286" i="8"/>
  <c r="W286" i="8"/>
  <c r="V285" i="8"/>
  <c r="V282" i="8" s="1"/>
  <c r="V284" i="8"/>
  <c r="V283" i="8"/>
  <c r="X282" i="8"/>
  <c r="W282" i="8"/>
  <c r="W280" i="8" s="1"/>
  <c r="W278" i="8" s="1"/>
  <c r="W276" i="8" s="1"/>
  <c r="V275" i="8"/>
  <c r="X274" i="8"/>
  <c r="W274" i="8"/>
  <c r="V274" i="8"/>
  <c r="V273" i="8"/>
  <c r="X272" i="8"/>
  <c r="W272" i="8"/>
  <c r="V272" i="8"/>
  <c r="V271" i="8"/>
  <c r="X270" i="8"/>
  <c r="W270" i="8"/>
  <c r="V270" i="8"/>
  <c r="V269" i="8"/>
  <c r="V268" i="8"/>
  <c r="V267" i="8" s="1"/>
  <c r="X267" i="8"/>
  <c r="W267" i="8"/>
  <c r="V266" i="8"/>
  <c r="V265" i="8"/>
  <c r="V264" i="8"/>
  <c r="X263" i="8"/>
  <c r="W263" i="8"/>
  <c r="V262" i="8"/>
  <c r="V261" i="8" s="1"/>
  <c r="X261" i="8"/>
  <c r="W261" i="8"/>
  <c r="V260" i="8"/>
  <c r="V259" i="8" s="1"/>
  <c r="X259" i="8"/>
  <c r="W259" i="8"/>
  <c r="X258" i="8"/>
  <c r="V258" i="8" s="1"/>
  <c r="V257" i="8"/>
  <c r="V256" i="8"/>
  <c r="X255" i="8"/>
  <c r="W255" i="8"/>
  <c r="V254" i="8"/>
  <c r="V253" i="8"/>
  <c r="V251" i="8" s="1"/>
  <c r="V252" i="8"/>
  <c r="X251" i="8"/>
  <c r="W251" i="8"/>
  <c r="V250" i="8"/>
  <c r="X249" i="8"/>
  <c r="W249" i="8"/>
  <c r="V249" i="8"/>
  <c r="V248" i="8"/>
  <c r="X247" i="8"/>
  <c r="W247" i="8"/>
  <c r="V247" i="8"/>
  <c r="X245" i="8"/>
  <c r="X243" i="8" s="1"/>
  <c r="X241" i="8" s="1"/>
  <c r="W245" i="8"/>
  <c r="W243" i="8" s="1"/>
  <c r="W241" i="8" s="1"/>
  <c r="V245" i="8"/>
  <c r="V240" i="8"/>
  <c r="V236" i="8" s="1"/>
  <c r="V234" i="8" s="1"/>
  <c r="V232" i="8" s="1"/>
  <c r="V239" i="8"/>
  <c r="V238" i="8"/>
  <c r="V237" i="8"/>
  <c r="X236" i="8"/>
  <c r="W236" i="8"/>
  <c r="W234" i="8" s="1"/>
  <c r="W232" i="8" s="1"/>
  <c r="X232" i="8"/>
  <c r="V231" i="8"/>
  <c r="V230" i="8"/>
  <c r="X229" i="8"/>
  <c r="V229" i="8" s="1"/>
  <c r="V228" i="8"/>
  <c r="V227" i="8"/>
  <c r="V226" i="8"/>
  <c r="V225" i="8"/>
  <c r="V224" i="8"/>
  <c r="V223" i="8"/>
  <c r="V222" i="8"/>
  <c r="V221" i="8"/>
  <c r="V220" i="8"/>
  <c r="V219" i="8"/>
  <c r="V218" i="8"/>
  <c r="V217" i="8"/>
  <c r="V216" i="8"/>
  <c r="V215" i="8"/>
  <c r="V214" i="8"/>
  <c r="V213" i="8"/>
  <c r="V212" i="8"/>
  <c r="W211" i="8"/>
  <c r="W204" i="8" s="1"/>
  <c r="V210" i="8"/>
  <c r="V209" i="8" s="1"/>
  <c r="X209" i="8"/>
  <c r="W209" i="8"/>
  <c r="V208" i="8"/>
  <c r="V207" i="8"/>
  <c r="X206" i="8"/>
  <c r="W206" i="8"/>
  <c r="V206" i="8"/>
  <c r="V203" i="8"/>
  <c r="V202" i="8" s="1"/>
  <c r="X202" i="8"/>
  <c r="W202" i="8"/>
  <c r="V201" i="8"/>
  <c r="V200" i="8"/>
  <c r="V199" i="8"/>
  <c r="V198" i="8"/>
  <c r="V197" i="8"/>
  <c r="X196" i="8"/>
  <c r="W196" i="8"/>
  <c r="V195" i="8"/>
  <c r="V194" i="8" s="1"/>
  <c r="X194" i="8"/>
  <c r="W194" i="8"/>
  <c r="V193" i="8"/>
  <c r="V192" i="8"/>
  <c r="V191" i="8" s="1"/>
  <c r="X191" i="8"/>
  <c r="W191" i="8"/>
  <c r="V190" i="8"/>
  <c r="V188" i="8" s="1"/>
  <c r="V189" i="8"/>
  <c r="X188" i="8"/>
  <c r="W188" i="8"/>
  <c r="V187" i="8"/>
  <c r="V186" i="8"/>
  <c r="V185" i="8"/>
  <c r="X184" i="8"/>
  <c r="W184" i="8"/>
  <c r="V183" i="8"/>
  <c r="V182" i="8"/>
  <c r="X181" i="8"/>
  <c r="W181" i="8"/>
  <c r="V181" i="8"/>
  <c r="V180" i="8"/>
  <c r="X179" i="8"/>
  <c r="W179" i="8"/>
  <c r="V179" i="8"/>
  <c r="V178" i="8"/>
  <c r="V177" i="8"/>
  <c r="V176" i="8" s="1"/>
  <c r="X176" i="8"/>
  <c r="W176" i="8"/>
  <c r="V175" i="8"/>
  <c r="V174" i="8" s="1"/>
  <c r="X174" i="8"/>
  <c r="W174" i="8"/>
  <c r="V173" i="8"/>
  <c r="V172" i="8" s="1"/>
  <c r="X172" i="8"/>
  <c r="W172" i="8"/>
  <c r="V171" i="8"/>
  <c r="V170" i="8" s="1"/>
  <c r="X170" i="8"/>
  <c r="W170" i="8"/>
  <c r="X168" i="8"/>
  <c r="X164" i="8"/>
  <c r="W164" i="8"/>
  <c r="V164" i="8"/>
  <c r="V163" i="8"/>
  <c r="V162" i="8" s="1"/>
  <c r="X162" i="8"/>
  <c r="W162" i="8"/>
  <c r="V161" i="8"/>
  <c r="V160" i="8"/>
  <c r="V159" i="8"/>
  <c r="X158" i="8"/>
  <c r="W158" i="8"/>
  <c r="V156" i="8"/>
  <c r="X154" i="8"/>
  <c r="W154" i="8"/>
  <c r="V154" i="8"/>
  <c r="V153" i="8"/>
  <c r="V152" i="8"/>
  <c r="X146" i="8"/>
  <c r="W146" i="8"/>
  <c r="W144" i="8" s="1"/>
  <c r="W142" i="8" s="1"/>
  <c r="X142" i="8"/>
  <c r="V141" i="8"/>
  <c r="X140" i="8"/>
  <c r="W140" i="8"/>
  <c r="V140" i="8"/>
  <c r="V139" i="8"/>
  <c r="X138" i="8"/>
  <c r="W138" i="8"/>
  <c r="V138" i="8"/>
  <c r="V136" i="8"/>
  <c r="X134" i="8"/>
  <c r="W134" i="8"/>
  <c r="V134" i="8"/>
  <c r="V131" i="8"/>
  <c r="V130" i="8"/>
  <c r="V129" i="8"/>
  <c r="V128" i="8" s="1"/>
  <c r="V126" i="8" s="1"/>
  <c r="V124" i="8" s="1"/>
  <c r="X128" i="8"/>
  <c r="X126" i="8" s="1"/>
  <c r="X124" i="8" s="1"/>
  <c r="W128" i="8"/>
  <c r="W126" i="8"/>
  <c r="W124" i="8" s="1"/>
  <c r="V123" i="8"/>
  <c r="X122" i="8"/>
  <c r="W122" i="8"/>
  <c r="W116" i="8" s="1"/>
  <c r="V122" i="8"/>
  <c r="V121" i="8"/>
  <c r="V120" i="8"/>
  <c r="V119" i="8"/>
  <c r="V118" i="8" s="1"/>
  <c r="V116" i="8" s="1"/>
  <c r="V114" i="8" s="1"/>
  <c r="X118" i="8"/>
  <c r="X116" i="8" s="1"/>
  <c r="X114" i="8" s="1"/>
  <c r="X102" i="8" s="1"/>
  <c r="W118" i="8"/>
  <c r="W114" i="8"/>
  <c r="V113" i="8"/>
  <c r="V112" i="8"/>
  <c r="V111" i="8"/>
  <c r="V110" i="8"/>
  <c r="V109" i="8"/>
  <c r="X108" i="8"/>
  <c r="W108" i="8"/>
  <c r="V106" i="8"/>
  <c r="V104" i="8" s="1"/>
  <c r="X104" i="8"/>
  <c r="W104" i="8"/>
  <c r="V101" i="8"/>
  <c r="V100" i="8"/>
  <c r="X97" i="8"/>
  <c r="V96" i="8"/>
  <c r="V95" i="8"/>
  <c r="X94" i="8"/>
  <c r="W94" i="8"/>
  <c r="V94" i="8"/>
  <c r="V93" i="8"/>
  <c r="X92" i="8"/>
  <c r="W92" i="8"/>
  <c r="V92" i="8"/>
  <c r="V90" i="8" s="1"/>
  <c r="W90" i="8"/>
  <c r="X88" i="8"/>
  <c r="V87" i="8"/>
  <c r="V86" i="8" s="1"/>
  <c r="X86" i="8"/>
  <c r="W86" i="8"/>
  <c r="V85" i="8"/>
  <c r="X84" i="8"/>
  <c r="W84" i="8"/>
  <c r="V84" i="8"/>
  <c r="V83" i="8"/>
  <c r="X82" i="8"/>
  <c r="W82" i="8"/>
  <c r="V82" i="8"/>
  <c r="V80" i="8"/>
  <c r="X78" i="8"/>
  <c r="W78" i="8"/>
  <c r="V78" i="8"/>
  <c r="V77" i="8"/>
  <c r="V76" i="8"/>
  <c r="V75" i="8"/>
  <c r="V72" i="8" s="1"/>
  <c r="V70" i="8" s="1"/>
  <c r="V68" i="8" s="1"/>
  <c r="V74" i="8"/>
  <c r="V73" i="8"/>
  <c r="X72" i="8"/>
  <c r="X70" i="8" s="1"/>
  <c r="X68" i="8" s="1"/>
  <c r="W72" i="8"/>
  <c r="W70" i="8" s="1"/>
  <c r="W68" i="8" s="1"/>
  <c r="V67" i="8"/>
  <c r="V66" i="8"/>
  <c r="V65" i="8"/>
  <c r="V64" i="8"/>
  <c r="V63" i="8"/>
  <c r="V60" i="8" s="1"/>
  <c r="V58" i="8" s="1"/>
  <c r="V62" i="8"/>
  <c r="V61" i="8"/>
  <c r="X60" i="8"/>
  <c r="X58" i="8" s="1"/>
  <c r="W60" i="8"/>
  <c r="W58" i="8" s="1"/>
  <c r="X57" i="8"/>
  <c r="V57" i="8" s="1"/>
  <c r="V56" i="8"/>
  <c r="V55" i="8"/>
  <c r="W54" i="8"/>
  <c r="V53" i="8"/>
  <c r="V52" i="8"/>
  <c r="V51" i="8"/>
  <c r="V50" i="8"/>
  <c r="V49" i="8"/>
  <c r="V48" i="8"/>
  <c r="V47" i="8"/>
  <c r="V46" i="8"/>
  <c r="V45" i="8"/>
  <c r="V44" i="8"/>
  <c r="V43" i="8"/>
  <c r="V42" i="8"/>
  <c r="V41" i="8"/>
  <c r="V40" i="8"/>
  <c r="V39" i="8"/>
  <c r="V38" i="8"/>
  <c r="V37" i="8"/>
  <c r="V36" i="8"/>
  <c r="V35" i="8"/>
  <c r="V34" i="8"/>
  <c r="V33" i="8"/>
  <c r="V32" i="8"/>
  <c r="V31" i="8"/>
  <c r="V30" i="8"/>
  <c r="V29" i="8"/>
  <c r="V28" i="8"/>
  <c r="V27" i="8"/>
  <c r="V26" i="8"/>
  <c r="V25" i="8"/>
  <c r="V24" i="8"/>
  <c r="V23" i="8"/>
  <c r="V22" i="8"/>
  <c r="V21" i="8"/>
  <c r="V20" i="8"/>
  <c r="V19" i="8"/>
  <c r="V18" i="8"/>
  <c r="X17" i="8"/>
  <c r="W17" i="8"/>
  <c r="W15" i="8" s="1"/>
  <c r="W13" i="8" s="1"/>
  <c r="E76" i="9"/>
  <c r="D76" i="9"/>
  <c r="E75" i="9"/>
  <c r="D75" i="9"/>
  <c r="E73" i="9"/>
  <c r="F73" i="9" s="1"/>
  <c r="D73" i="9"/>
  <c r="E69" i="9"/>
  <c r="D69" i="9"/>
  <c r="E63" i="9"/>
  <c r="D63" i="9"/>
  <c r="Y56" i="9"/>
  <c r="X56" i="9"/>
  <c r="W56" i="9"/>
  <c r="V56" i="9"/>
  <c r="U56" i="9"/>
  <c r="T56" i="9"/>
  <c r="O56" i="9"/>
  <c r="N56" i="9"/>
  <c r="K56" i="9"/>
  <c r="J56" i="9"/>
  <c r="E56" i="9"/>
  <c r="D56" i="9"/>
  <c r="M53" i="9"/>
  <c r="M56" i="9" s="1"/>
  <c r="L53" i="9"/>
  <c r="L56" i="9" s="1"/>
  <c r="Y51" i="9"/>
  <c r="X51" i="9"/>
  <c r="W51" i="9"/>
  <c r="V51" i="9"/>
  <c r="U51" i="9"/>
  <c r="T51" i="9"/>
  <c r="M51" i="9"/>
  <c r="L51" i="9"/>
  <c r="K51" i="9"/>
  <c r="J51" i="9"/>
  <c r="P48" i="9"/>
  <c r="P53" i="9" s="1"/>
  <c r="F48" i="9"/>
  <c r="F53" i="9" s="1"/>
  <c r="S47" i="9"/>
  <c r="S53" i="9" s="1"/>
  <c r="S56" i="9" s="1"/>
  <c r="R47" i="9"/>
  <c r="R53" i="9" s="1"/>
  <c r="R56" i="9" s="1"/>
  <c r="I47" i="9"/>
  <c r="I53" i="9" s="1"/>
  <c r="I56" i="9" s="1"/>
  <c r="H47" i="9"/>
  <c r="H53" i="9" s="1"/>
  <c r="H56" i="9" s="1"/>
  <c r="F47" i="9"/>
  <c r="M45" i="9"/>
  <c r="L45" i="9"/>
  <c r="I45" i="9"/>
  <c r="H45" i="9"/>
  <c r="D44" i="9"/>
  <c r="D50" i="9" s="1"/>
  <c r="Y42" i="9"/>
  <c r="Y45" i="9" s="1"/>
  <c r="X42" i="9"/>
  <c r="X45" i="9" s="1"/>
  <c r="W42" i="9"/>
  <c r="W45" i="9" s="1"/>
  <c r="V42" i="9"/>
  <c r="V45" i="9" s="1"/>
  <c r="U42" i="9"/>
  <c r="U45" i="9" s="1"/>
  <c r="T42" i="9"/>
  <c r="T45" i="9" s="1"/>
  <c r="Q42" i="9"/>
  <c r="Q45" i="9" s="1"/>
  <c r="P42" i="9"/>
  <c r="P45" i="9" s="1"/>
  <c r="F42" i="9"/>
  <c r="G42" i="9" s="1"/>
  <c r="E42" i="9"/>
  <c r="D42" i="9"/>
  <c r="D45" i="9" s="1"/>
  <c r="S41" i="9"/>
  <c r="S45" i="9" s="1"/>
  <c r="R41" i="9"/>
  <c r="R45" i="9" s="1"/>
  <c r="O41" i="9"/>
  <c r="O47" i="9" s="1"/>
  <c r="O51" i="9" s="1"/>
  <c r="N41" i="9"/>
  <c r="N47" i="9" s="1"/>
  <c r="N51" i="9" s="1"/>
  <c r="K41" i="9"/>
  <c r="K45" i="9" s="1"/>
  <c r="J41" i="9"/>
  <c r="J45" i="9" s="1"/>
  <c r="G41" i="9"/>
  <c r="G45" i="9" s="1"/>
  <c r="F41" i="9"/>
  <c r="F45" i="9" s="1"/>
  <c r="M38" i="9"/>
  <c r="M37" i="9"/>
  <c r="M36" i="9"/>
  <c r="V108" i="8" l="1"/>
  <c r="V102" i="8" s="1"/>
  <c r="V184" i="8"/>
  <c r="X211" i="8"/>
  <c r="X204" i="8" s="1"/>
  <c r="X166" i="8" s="1"/>
  <c r="X132" i="8" s="1"/>
  <c r="V280" i="8"/>
  <c r="V278" i="8" s="1"/>
  <c r="V300" i="8"/>
  <c r="W426" i="8"/>
  <c r="W424" i="8" s="1"/>
  <c r="V430" i="8"/>
  <c r="V426" i="8" s="1"/>
  <c r="V424" i="8" s="1"/>
  <c r="V422" i="8" s="1"/>
  <c r="W442" i="8"/>
  <c r="W493" i="8"/>
  <c r="W508" i="8"/>
  <c r="W586" i="8"/>
  <c r="W584" i="8" s="1"/>
  <c r="W582" i="8" s="1"/>
  <c r="W593" i="8"/>
  <c r="W591" i="8" s="1"/>
  <c r="W589" i="8" s="1"/>
  <c r="V146" i="8"/>
  <c r="V144" i="8" s="1"/>
  <c r="V142" i="8" s="1"/>
  <c r="V255" i="8"/>
  <c r="V243" i="8" s="1"/>
  <c r="V241" i="8" s="1"/>
  <c r="V313" i="8"/>
  <c r="V311" i="8" s="1"/>
  <c r="V309" i="8" s="1"/>
  <c r="V323" i="8"/>
  <c r="V332" i="8"/>
  <c r="V349" i="8"/>
  <c r="V347" i="8" s="1"/>
  <c r="X383" i="8"/>
  <c r="V477" i="8"/>
  <c r="V515" i="8"/>
  <c r="V514" i="8" s="1"/>
  <c r="V442" i="8" s="1"/>
  <c r="V553" i="8"/>
  <c r="V551" i="8" s="1"/>
  <c r="W553" i="8"/>
  <c r="W551" i="8" s="1"/>
  <c r="W637" i="8"/>
  <c r="W635" i="8" s="1"/>
  <c r="W633" i="8" s="1"/>
  <c r="F75" i="9"/>
  <c r="V17" i="8"/>
  <c r="V158" i="8"/>
  <c r="V196" i="8"/>
  <c r="V168" i="8" s="1"/>
  <c r="V263" i="8"/>
  <c r="V388" i="8"/>
  <c r="V446" i="8"/>
  <c r="X442" i="8"/>
  <c r="X422" i="8" s="1"/>
  <c r="V484" i="8"/>
  <c r="V529" i="8"/>
  <c r="V593" i="8"/>
  <c r="V591" i="8" s="1"/>
  <c r="V589" i="8" s="1"/>
  <c r="X356" i="8"/>
  <c r="X354" i="8" s="1"/>
  <c r="X352" i="8" s="1"/>
  <c r="F63" i="9"/>
  <c r="N45" i="9"/>
  <c r="S51" i="9"/>
  <c r="E62" i="9"/>
  <c r="D67" i="9"/>
  <c r="D71" i="9" s="1"/>
  <c r="F76" i="9"/>
  <c r="D62" i="9"/>
  <c r="F62" i="9" s="1"/>
  <c r="D61" i="9"/>
  <c r="F61" i="9" s="1"/>
  <c r="F65" i="9" s="1"/>
  <c r="F69" i="9"/>
  <c r="V54" i="8"/>
  <c r="V15" i="8" s="1"/>
  <c r="V13" i="8" s="1"/>
  <c r="W102" i="8"/>
  <c r="V211" i="8"/>
  <c r="V204" i="8" s="1"/>
  <c r="X502" i="8"/>
  <c r="W502" i="8"/>
  <c r="W422" i="8" s="1"/>
  <c r="V605" i="8"/>
  <c r="V601" i="8" s="1"/>
  <c r="V599" i="8" s="1"/>
  <c r="X54" i="8"/>
  <c r="X15" i="8" s="1"/>
  <c r="X13" i="8" s="1"/>
  <c r="X11" i="8" s="1"/>
  <c r="V526" i="8"/>
  <c r="V525" i="8" s="1"/>
  <c r="V523" i="8" s="1"/>
  <c r="V521" i="8" s="1"/>
  <c r="W525" i="8"/>
  <c r="W523" i="8" s="1"/>
  <c r="W521" i="8" s="1"/>
  <c r="W519" i="8" s="1"/>
  <c r="W168" i="8"/>
  <c r="W166" i="8" s="1"/>
  <c r="W132" i="8" s="1"/>
  <c r="V336" i="8"/>
  <c r="V335" i="8" s="1"/>
  <c r="V330" i="8" s="1"/>
  <c r="V328" i="8" s="1"/>
  <c r="X335" i="8"/>
  <c r="X330" i="8" s="1"/>
  <c r="X328" i="8" s="1"/>
  <c r="V360" i="8"/>
  <c r="V354" i="8" s="1"/>
  <c r="V352" i="8" s="1"/>
  <c r="X601" i="8"/>
  <c r="X599" i="8" s="1"/>
  <c r="X580" i="8" s="1"/>
  <c r="V607" i="8"/>
  <c r="W605" i="8"/>
  <c r="W601" i="8" s="1"/>
  <c r="W599" i="8" s="1"/>
  <c r="W339" i="8"/>
  <c r="W337" i="8" s="1"/>
  <c r="W326" i="8" s="1"/>
  <c r="D51" i="9"/>
  <c r="D70" i="9"/>
  <c r="D74" i="9"/>
  <c r="D77" i="9" s="1"/>
  <c r="F56" i="9"/>
  <c r="P56" i="9"/>
  <c r="Q53" i="9"/>
  <c r="Q56" i="9" s="1"/>
  <c r="Q48" i="9"/>
  <c r="Q51" i="9" s="1"/>
  <c r="H51" i="9"/>
  <c r="P51" i="9"/>
  <c r="E61" i="9"/>
  <c r="E65" i="9" s="1"/>
  <c r="D64" i="9"/>
  <c r="I51" i="9"/>
  <c r="D68" i="9"/>
  <c r="E44" i="9"/>
  <c r="E45" i="9" s="1"/>
  <c r="B44" i="9" s="1"/>
  <c r="O45" i="9"/>
  <c r="G47" i="9"/>
  <c r="G48" i="9"/>
  <c r="F51" i="9"/>
  <c r="R51" i="9"/>
  <c r="W580" i="8" l="1"/>
  <c r="V519" i="8"/>
  <c r="V166" i="8"/>
  <c r="V132" i="8" s="1"/>
  <c r="V580" i="8"/>
  <c r="X381" i="8"/>
  <c r="X326" i="8" s="1"/>
  <c r="X10" i="8" s="1"/>
  <c r="V383" i="8"/>
  <c r="V381" i="8" s="1"/>
  <c r="V326" i="8" s="1"/>
  <c r="V276" i="8"/>
  <c r="F67" i="9"/>
  <c r="F71" i="9" s="1"/>
  <c r="D65" i="9"/>
  <c r="E68" i="9"/>
  <c r="F68" i="9" s="1"/>
  <c r="G53" i="9"/>
  <c r="G51" i="9"/>
  <c r="E67" i="9"/>
  <c r="E71" i="9" s="1"/>
  <c r="E64" i="9"/>
  <c r="F64" i="9" s="1"/>
  <c r="E50" i="9"/>
  <c r="E51" i="9" l="1"/>
  <c r="B50" i="9" s="1"/>
  <c r="E70" i="9"/>
  <c r="F70" i="9" s="1"/>
  <c r="E74" i="9"/>
  <c r="G56" i="9"/>
  <c r="B55" i="9" s="1"/>
  <c r="E77" i="9" l="1"/>
  <c r="F74" i="9"/>
  <c r="F77" i="9" s="1"/>
  <c r="U34" i="7" l="1"/>
  <c r="U27" i="7" s="1"/>
  <c r="U22" i="7" s="1"/>
  <c r="U9" i="7" s="1"/>
  <c r="T34" i="7"/>
  <c r="T30" i="7"/>
  <c r="S30" i="7" s="1"/>
  <c r="U26" i="7"/>
  <c r="S26" i="7" s="1"/>
  <c r="S19" i="7"/>
  <c r="U13" i="7"/>
  <c r="T13" i="7"/>
  <c r="S13" i="7"/>
  <c r="R10" i="6"/>
  <c r="S152" i="5"/>
  <c r="S150" i="5" s="1"/>
  <c r="U150" i="5"/>
  <c r="T150" i="5"/>
  <c r="S149" i="5"/>
  <c r="S148" i="5"/>
  <c r="S147" i="5"/>
  <c r="U145" i="5"/>
  <c r="S145" i="5" s="1"/>
  <c r="S143" i="5" s="1"/>
  <c r="S142" i="5"/>
  <c r="T141" i="5"/>
  <c r="S141" i="5"/>
  <c r="S140" i="5"/>
  <c r="S139" i="5"/>
  <c r="S138" i="5" s="1"/>
  <c r="U138" i="5"/>
  <c r="S137" i="5"/>
  <c r="S136" i="5"/>
  <c r="S135" i="5"/>
  <c r="S134" i="5"/>
  <c r="U132" i="5"/>
  <c r="S132" i="5" s="1"/>
  <c r="S130" i="5"/>
  <c r="S129" i="5"/>
  <c r="S126" i="5"/>
  <c r="T125" i="5"/>
  <c r="T126" i="5" s="1"/>
  <c r="T129" i="5" s="1"/>
  <c r="S125" i="5"/>
  <c r="T124" i="5"/>
  <c r="S124" i="5"/>
  <c r="U122" i="5"/>
  <c r="S122" i="5" s="1"/>
  <c r="T122" i="5"/>
  <c r="T118" i="5" s="1"/>
  <c r="S116" i="5"/>
  <c r="U114" i="5"/>
  <c r="T114" i="5"/>
  <c r="S114" i="5"/>
  <c r="S113" i="5"/>
  <c r="U111" i="5"/>
  <c r="T111" i="5"/>
  <c r="S111" i="5"/>
  <c r="S110" i="5"/>
  <c r="U107" i="5"/>
  <c r="T107" i="5"/>
  <c r="S107" i="5"/>
  <c r="S106" i="5"/>
  <c r="U105" i="5"/>
  <c r="U106" i="5" s="1"/>
  <c r="S105" i="5"/>
  <c r="U104" i="5"/>
  <c r="U102" i="5" s="1"/>
  <c r="T104" i="5"/>
  <c r="S104" i="5" s="1"/>
  <c r="S102" i="5"/>
  <c r="S101" i="5"/>
  <c r="S99" i="5" s="1"/>
  <c r="U99" i="5"/>
  <c r="U97" i="5" s="1"/>
  <c r="T99" i="5"/>
  <c r="S95" i="5"/>
  <c r="S91" i="5"/>
  <c r="S89" i="5" s="1"/>
  <c r="U89" i="5"/>
  <c r="T89" i="5"/>
  <c r="U88" i="5"/>
  <c r="U86" i="5" s="1"/>
  <c r="S88" i="5"/>
  <c r="S86" i="5" s="1"/>
  <c r="T86" i="5"/>
  <c r="S85" i="5"/>
  <c r="S84" i="5"/>
  <c r="S83" i="5"/>
  <c r="T81" i="5"/>
  <c r="S81" i="5" s="1"/>
  <c r="U80" i="5"/>
  <c r="U83" i="5" s="1"/>
  <c r="U84" i="5" s="1"/>
  <c r="U85" i="5" s="1"/>
  <c r="S80" i="5"/>
  <c r="S79" i="5"/>
  <c r="U78" i="5"/>
  <c r="U81" i="5" s="1"/>
  <c r="T78" i="5"/>
  <c r="S78" i="5" s="1"/>
  <c r="U75" i="5"/>
  <c r="U73" i="5" s="1"/>
  <c r="S75" i="5"/>
  <c r="T73" i="5"/>
  <c r="S73" i="5" s="1"/>
  <c r="S72" i="5"/>
  <c r="U70" i="5"/>
  <c r="U68" i="5" s="1"/>
  <c r="T70" i="5"/>
  <c r="S70" i="5"/>
  <c r="T68" i="5"/>
  <c r="S68" i="5" s="1"/>
  <c r="S67" i="5"/>
  <c r="S65" i="5" s="1"/>
  <c r="S63" i="5" s="1"/>
  <c r="U65" i="5"/>
  <c r="U63" i="5" s="1"/>
  <c r="T65" i="5"/>
  <c r="T63" i="5"/>
  <c r="S62" i="5"/>
  <c r="S61" i="5"/>
  <c r="S60" i="5"/>
  <c r="S59" i="5"/>
  <c r="S58" i="5"/>
  <c r="S57" i="5"/>
  <c r="S56" i="5"/>
  <c r="S55" i="5"/>
  <c r="S54" i="5"/>
  <c r="T52" i="5"/>
  <c r="S52" i="5" s="1"/>
  <c r="S51" i="5"/>
  <c r="T50" i="5"/>
  <c r="T48" i="5" s="1"/>
  <c r="S48" i="5" s="1"/>
  <c r="S47" i="5"/>
  <c r="U45" i="5"/>
  <c r="T45" i="5"/>
  <c r="S45" i="5" s="1"/>
  <c r="T43" i="5"/>
  <c r="S43" i="5" s="1"/>
  <c r="T42" i="5"/>
  <c r="S42" i="5"/>
  <c r="T41" i="5"/>
  <c r="S40" i="5"/>
  <c r="T39" i="5"/>
  <c r="S39" i="5"/>
  <c r="S38" i="5"/>
  <c r="T37" i="5"/>
  <c r="S37" i="5" s="1"/>
  <c r="S34" i="5"/>
  <c r="T33" i="5"/>
  <c r="T30" i="5" s="1"/>
  <c r="S30" i="5" s="1"/>
  <c r="S32" i="5"/>
  <c r="T29" i="5"/>
  <c r="S29" i="5"/>
  <c r="T28" i="5"/>
  <c r="S28" i="5" s="1"/>
  <c r="S27" i="5"/>
  <c r="S26" i="5"/>
  <c r="S25" i="5"/>
  <c r="S24" i="5"/>
  <c r="T22" i="5"/>
  <c r="S22" i="5"/>
  <c r="U20" i="5"/>
  <c r="S19" i="5"/>
  <c r="S18" i="5"/>
  <c r="S17" i="5"/>
  <c r="T15" i="5"/>
  <c r="T13" i="5" s="1"/>
  <c r="U13" i="5"/>
  <c r="U11" i="5"/>
  <c r="U162" i="4"/>
  <c r="W160" i="4"/>
  <c r="V160" i="4"/>
  <c r="V158" i="4" s="1"/>
  <c r="U160" i="4"/>
  <c r="U158" i="4" s="1"/>
  <c r="W158" i="4"/>
  <c r="U157" i="4"/>
  <c r="U155" i="4" s="1"/>
  <c r="W155" i="4"/>
  <c r="V155" i="4"/>
  <c r="V144" i="4" s="1"/>
  <c r="U154" i="4"/>
  <c r="U152" i="4" s="1"/>
  <c r="W152" i="4"/>
  <c r="V152" i="4"/>
  <c r="U151" i="4"/>
  <c r="U149" i="4" s="1"/>
  <c r="W149" i="4"/>
  <c r="V149" i="4"/>
  <c r="U148" i="4"/>
  <c r="U146" i="4" s="1"/>
  <c r="W146" i="4"/>
  <c r="W144" i="4" s="1"/>
  <c r="V146" i="4"/>
  <c r="W143" i="4"/>
  <c r="W141" i="4" s="1"/>
  <c r="V141" i="4"/>
  <c r="U140" i="4"/>
  <c r="U138" i="4" s="1"/>
  <c r="W138" i="4"/>
  <c r="V138" i="4"/>
  <c r="W137" i="4"/>
  <c r="U137" i="4" s="1"/>
  <c r="W136" i="4"/>
  <c r="U136" i="4"/>
  <c r="U132" i="4"/>
  <c r="U130" i="4" s="1"/>
  <c r="W130" i="4"/>
  <c r="V130" i="4"/>
  <c r="U127" i="4"/>
  <c r="W126" i="4"/>
  <c r="V126" i="4"/>
  <c r="U126" i="4"/>
  <c r="U125" i="4"/>
  <c r="U124" i="4"/>
  <c r="U123" i="4"/>
  <c r="U121" i="4" s="1"/>
  <c r="W121" i="4"/>
  <c r="V121" i="4"/>
  <c r="U120" i="4"/>
  <c r="U118" i="4" s="1"/>
  <c r="W118" i="4"/>
  <c r="V118" i="4"/>
  <c r="U117" i="4"/>
  <c r="U116" i="4"/>
  <c r="U115" i="4"/>
  <c r="U114" i="4"/>
  <c r="U110" i="4" s="1"/>
  <c r="U113" i="4"/>
  <c r="U112" i="4"/>
  <c r="W110" i="4"/>
  <c r="V110" i="4"/>
  <c r="U109" i="4"/>
  <c r="W107" i="4"/>
  <c r="V107" i="4"/>
  <c r="U107" i="4"/>
  <c r="U104" i="4"/>
  <c r="U103" i="4"/>
  <c r="U101" i="4" s="1"/>
  <c r="W101" i="4"/>
  <c r="V101" i="4"/>
  <c r="U100" i="4"/>
  <c r="W98" i="4"/>
  <c r="W96" i="4" s="1"/>
  <c r="V98" i="4"/>
  <c r="V96" i="4" s="1"/>
  <c r="U98" i="4"/>
  <c r="U95" i="4"/>
  <c r="U93" i="4" s="1"/>
  <c r="W93" i="4"/>
  <c r="V93" i="4"/>
  <c r="U92" i="4"/>
  <c r="U90" i="4" s="1"/>
  <c r="W90" i="4"/>
  <c r="V90" i="4"/>
  <c r="U89" i="4"/>
  <c r="U87" i="4" s="1"/>
  <c r="W87" i="4"/>
  <c r="V87" i="4"/>
  <c r="U86" i="4"/>
  <c r="U84" i="4" s="1"/>
  <c r="W84" i="4"/>
  <c r="V84" i="4"/>
  <c r="U83" i="4"/>
  <c r="U81" i="4" s="1"/>
  <c r="W81" i="4"/>
  <c r="W76" i="4" s="1"/>
  <c r="V81" i="4"/>
  <c r="U80" i="4"/>
  <c r="U78" i="4" s="1"/>
  <c r="W78" i="4"/>
  <c r="V78" i="4"/>
  <c r="V76" i="4" s="1"/>
  <c r="U75" i="4"/>
  <c r="U73" i="4" s="1"/>
  <c r="W73" i="4"/>
  <c r="V73" i="4"/>
  <c r="U72" i="4"/>
  <c r="U70" i="4" s="1"/>
  <c r="W70" i="4"/>
  <c r="V70" i="4"/>
  <c r="V62" i="4" s="1"/>
  <c r="U69" i="4"/>
  <c r="U67" i="4" s="1"/>
  <c r="W67" i="4"/>
  <c r="V67" i="4"/>
  <c r="U66" i="4"/>
  <c r="U64" i="4" s="1"/>
  <c r="U62" i="4" s="1"/>
  <c r="W64" i="4"/>
  <c r="V64" i="4"/>
  <c r="U61" i="4"/>
  <c r="U59" i="4" s="1"/>
  <c r="W59" i="4"/>
  <c r="V59" i="4"/>
  <c r="U58" i="4"/>
  <c r="U56" i="4" s="1"/>
  <c r="W56" i="4"/>
  <c r="V56" i="4"/>
  <c r="U54" i="4"/>
  <c r="U52" i="4" s="1"/>
  <c r="W52" i="4"/>
  <c r="V52" i="4"/>
  <c r="U51" i="4"/>
  <c r="U49" i="4" s="1"/>
  <c r="W49" i="4"/>
  <c r="V49" i="4"/>
  <c r="U48" i="4"/>
  <c r="U47" i="4"/>
  <c r="W45" i="4"/>
  <c r="V45" i="4"/>
  <c r="U44" i="4"/>
  <c r="U42" i="4" s="1"/>
  <c r="W42" i="4"/>
  <c r="W40" i="4" s="1"/>
  <c r="V42" i="4"/>
  <c r="V40" i="4"/>
  <c r="U39" i="4"/>
  <c r="U37" i="4" s="1"/>
  <c r="U35" i="4" s="1"/>
  <c r="W37" i="4"/>
  <c r="W35" i="4" s="1"/>
  <c r="V37" i="4"/>
  <c r="V35" i="4" s="1"/>
  <c r="U34" i="4"/>
  <c r="W32" i="4"/>
  <c r="V32" i="4"/>
  <c r="U32" i="4"/>
  <c r="U31" i="4"/>
  <c r="W29" i="4"/>
  <c r="V29" i="4"/>
  <c r="V27" i="4" s="1"/>
  <c r="U29" i="4"/>
  <c r="U27" i="4" s="1"/>
  <c r="W27" i="4"/>
  <c r="U26" i="4"/>
  <c r="U24" i="4" s="1"/>
  <c r="W24" i="4"/>
  <c r="V24" i="4"/>
  <c r="U23" i="4"/>
  <c r="U21" i="4" s="1"/>
  <c r="W21" i="4"/>
  <c r="V21" i="4"/>
  <c r="U20" i="4"/>
  <c r="U17" i="4" s="1"/>
  <c r="U19" i="4"/>
  <c r="W17" i="4"/>
  <c r="V17" i="4"/>
  <c r="U16" i="4"/>
  <c r="U15" i="4"/>
  <c r="W13" i="4"/>
  <c r="W11" i="4" s="1"/>
  <c r="V13" i="4"/>
  <c r="V11" i="4" s="1"/>
  <c r="U13" i="4"/>
  <c r="V78" i="3"/>
  <c r="V75" i="3"/>
  <c r="U75" i="3"/>
  <c r="T75" i="3"/>
  <c r="V74" i="3"/>
  <c r="V71" i="3"/>
  <c r="U71" i="3"/>
  <c r="V54" i="3"/>
  <c r="V51" i="3"/>
  <c r="V48" i="3"/>
  <c r="U40" i="3"/>
  <c r="V36" i="3"/>
  <c r="U33" i="3"/>
  <c r="V30" i="3"/>
  <c r="V14" i="3"/>
  <c r="V12" i="3"/>
  <c r="T105" i="1"/>
  <c r="S105" i="1" s="1"/>
  <c r="S94" i="1"/>
  <c r="S93" i="1"/>
  <c r="S92" i="1"/>
  <c r="T71" i="3" s="1"/>
  <c r="T91" i="1"/>
  <c r="S91" i="1" s="1"/>
  <c r="T90" i="1"/>
  <c r="S90" i="1" s="1"/>
  <c r="T89" i="1"/>
  <c r="S89" i="1" s="1"/>
  <c r="T88" i="1"/>
  <c r="S88" i="1" s="1"/>
  <c r="S87" i="1"/>
  <c r="T86" i="1"/>
  <c r="S86" i="1" s="1"/>
  <c r="T85" i="1"/>
  <c r="S85" i="1" s="1"/>
  <c r="S84" i="1"/>
  <c r="S83" i="1"/>
  <c r="S82" i="1"/>
  <c r="S81" i="1"/>
  <c r="S77" i="1"/>
  <c r="T75" i="1"/>
  <c r="U54" i="3" s="1"/>
  <c r="S75" i="1"/>
  <c r="T54" i="3" s="1"/>
  <c r="S74" i="1"/>
  <c r="T72" i="1"/>
  <c r="S72" i="1" s="1"/>
  <c r="T51" i="3" s="1"/>
  <c r="S71" i="1"/>
  <c r="S70" i="1"/>
  <c r="S67" i="1" s="1"/>
  <c r="T48" i="3" s="1"/>
  <c r="S69" i="1"/>
  <c r="T67" i="1"/>
  <c r="U48" i="3" s="1"/>
  <c r="U64" i="1"/>
  <c r="V45" i="3" s="1"/>
  <c r="S61" i="1"/>
  <c r="S58" i="1"/>
  <c r="T57" i="1"/>
  <c r="S57" i="1"/>
  <c r="S56" i="1"/>
  <c r="T54" i="1"/>
  <c r="S54" i="1" s="1"/>
  <c r="T36" i="3" s="1"/>
  <c r="S53" i="1"/>
  <c r="S51" i="1" s="1"/>
  <c r="U51" i="1"/>
  <c r="V33" i="3" s="1"/>
  <c r="T33" i="3" s="1"/>
  <c r="S50" i="1"/>
  <c r="T48" i="1"/>
  <c r="S48" i="1" s="1"/>
  <c r="T45" i="1"/>
  <c r="S45" i="1" s="1"/>
  <c r="S44" i="1"/>
  <c r="T41" i="1"/>
  <c r="S41" i="1" s="1"/>
  <c r="T40" i="1"/>
  <c r="S40" i="1" s="1"/>
  <c r="T39" i="1"/>
  <c r="S39" i="1" s="1"/>
  <c r="S38" i="1"/>
  <c r="T37" i="1"/>
  <c r="S37" i="1" s="1"/>
  <c r="S36" i="1"/>
  <c r="S35" i="1"/>
  <c r="T34" i="1"/>
  <c r="S34" i="1" s="1"/>
  <c r="S33" i="1"/>
  <c r="S32" i="1"/>
  <c r="S30" i="1"/>
  <c r="S29" i="1"/>
  <c r="S28" i="1"/>
  <c r="S27" i="1"/>
  <c r="S26" i="1"/>
  <c r="S25" i="1"/>
  <c r="S24" i="1"/>
  <c r="S21" i="1"/>
  <c r="S19" i="1" s="1"/>
  <c r="T19" i="1"/>
  <c r="S18" i="1"/>
  <c r="S17" i="1"/>
  <c r="S16" i="1"/>
  <c r="T14" i="1"/>
  <c r="S14" i="1" s="1"/>
  <c r="V105" i="4" l="1"/>
  <c r="W105" i="4"/>
  <c r="T97" i="5"/>
  <c r="S97" i="5" s="1"/>
  <c r="U30" i="3"/>
  <c r="T30" i="3" s="1"/>
  <c r="U51" i="3"/>
  <c r="U96" i="4"/>
  <c r="S15" i="5"/>
  <c r="S13" i="5" s="1"/>
  <c r="U76" i="5"/>
  <c r="U36" i="3"/>
  <c r="U45" i="4"/>
  <c r="U40" i="4" s="1"/>
  <c r="W62" i="4"/>
  <c r="U105" i="4"/>
  <c r="U143" i="4"/>
  <c r="U141" i="4" s="1"/>
  <c r="S50" i="5"/>
  <c r="S33" i="5"/>
  <c r="T27" i="7"/>
  <c r="S34" i="7"/>
  <c r="T130" i="5"/>
  <c r="T127" i="5"/>
  <c r="T131" i="5"/>
  <c r="T134" i="5" s="1"/>
  <c r="U143" i="5"/>
  <c r="T76" i="5"/>
  <c r="S76" i="5" s="1"/>
  <c r="U11" i="4"/>
  <c r="U144" i="4"/>
  <c r="U76" i="4"/>
  <c r="S22" i="1"/>
  <c r="T22" i="1"/>
  <c r="T42" i="1"/>
  <c r="S42" i="1" s="1"/>
  <c r="T46" i="1"/>
  <c r="U28" i="3" s="1"/>
  <c r="U59" i="1"/>
  <c r="E187" i="8"/>
  <c r="T12" i="1" l="1"/>
  <c r="U12" i="3" s="1"/>
  <c r="T12" i="3" s="1"/>
  <c r="T14" i="3"/>
  <c r="U14" i="3" s="1"/>
  <c r="S59" i="1"/>
  <c r="T40" i="3" s="1"/>
  <c r="V40" i="3"/>
  <c r="U46" i="1"/>
  <c r="V28" i="3" s="1"/>
  <c r="T28" i="3" s="1"/>
  <c r="T22" i="7"/>
  <c r="T9" i="7" s="1"/>
  <c r="S27" i="7"/>
  <c r="S22" i="7" s="1"/>
  <c r="S9" i="7" s="1"/>
  <c r="T132" i="5"/>
  <c r="T145" i="5" s="1"/>
  <c r="T143" i="5" s="1"/>
  <c r="T135" i="5"/>
  <c r="T136" i="5" s="1"/>
  <c r="S12" i="1"/>
  <c r="Z639" i="8"/>
  <c r="Y639" i="8" s="1"/>
  <c r="Y637" i="8" s="1"/>
  <c r="Y635" i="8" s="1"/>
  <c r="Y633" i="8" s="1"/>
  <c r="AA637" i="8"/>
  <c r="AA635" i="8" s="1"/>
  <c r="AA633" i="8" s="1"/>
  <c r="Y632" i="8"/>
  <c r="Y631" i="8" s="1"/>
  <c r="AA631" i="8"/>
  <c r="Z631" i="8"/>
  <c r="Y630" i="8"/>
  <c r="Y629" i="8" s="1"/>
  <c r="AA629" i="8"/>
  <c r="Z629" i="8"/>
  <c r="Y628" i="8"/>
  <c r="Y627" i="8"/>
  <c r="Y626" i="8"/>
  <c r="Y625" i="8"/>
  <c r="Y624" i="8"/>
  <c r="Y623" i="8"/>
  <c r="Y622" i="8"/>
  <c r="Y620" i="8" s="1"/>
  <c r="AA620" i="8"/>
  <c r="Z620" i="8"/>
  <c r="Y619" i="8"/>
  <c r="Y618" i="8"/>
  <c r="Y617" i="8"/>
  <c r="Y616" i="8"/>
  <c r="Y615" i="8"/>
  <c r="AA614" i="8"/>
  <c r="Z614" i="8"/>
  <c r="Y613" i="8"/>
  <c r="Y612" i="8"/>
  <c r="Y611" i="8" s="1"/>
  <c r="AA611" i="8"/>
  <c r="Z611" i="8"/>
  <c r="Y610" i="8"/>
  <c r="Z609" i="8"/>
  <c r="Y609" i="8" s="1"/>
  <c r="Z608" i="8"/>
  <c r="Y608" i="8" s="1"/>
  <c r="Z607" i="8"/>
  <c r="Y607" i="8" s="1"/>
  <c r="Z606" i="8"/>
  <c r="W93" i="5" s="1"/>
  <c r="AA605" i="8"/>
  <c r="Y604" i="8"/>
  <c r="Y603" i="8" s="1"/>
  <c r="AA603" i="8"/>
  <c r="AA601" i="8" s="1"/>
  <c r="AA599" i="8" s="1"/>
  <c r="Z603" i="8"/>
  <c r="Y598" i="8"/>
  <c r="Y597" i="8" s="1"/>
  <c r="AA597" i="8"/>
  <c r="Z597" i="8"/>
  <c r="Y596" i="8"/>
  <c r="Z595" i="8"/>
  <c r="Y595" i="8" s="1"/>
  <c r="Y594" i="8"/>
  <c r="AA593" i="8"/>
  <c r="AA591" i="8" s="1"/>
  <c r="AA589" i="8" s="1"/>
  <c r="Y588" i="8"/>
  <c r="Z587" i="8"/>
  <c r="Y587" i="8" s="1"/>
  <c r="AA586" i="8"/>
  <c r="AA584" i="8" s="1"/>
  <c r="AA582" i="8" s="1"/>
  <c r="Y579" i="8"/>
  <c r="Y578" i="8" s="1"/>
  <c r="AA578" i="8"/>
  <c r="Z578" i="8"/>
  <c r="Y577" i="8"/>
  <c r="AA576" i="8"/>
  <c r="Z576" i="8"/>
  <c r="Y576" i="8"/>
  <c r="Y575" i="8"/>
  <c r="Y574" i="8" s="1"/>
  <c r="AA574" i="8"/>
  <c r="Z574" i="8"/>
  <c r="Y573" i="8"/>
  <c r="Y572" i="8"/>
  <c r="Y571" i="8" s="1"/>
  <c r="AA571" i="8"/>
  <c r="Z571" i="8"/>
  <c r="Y569" i="8"/>
  <c r="Y567" i="8" s="1"/>
  <c r="AA567" i="8"/>
  <c r="Z567" i="8"/>
  <c r="Y566" i="8"/>
  <c r="Y565" i="8" s="1"/>
  <c r="AA565" i="8"/>
  <c r="Z565" i="8"/>
  <c r="Y564" i="8"/>
  <c r="Y563" i="8"/>
  <c r="Y562" i="8" s="1"/>
  <c r="AA562" i="8"/>
  <c r="Z562" i="8"/>
  <c r="Y561" i="8"/>
  <c r="AA560" i="8"/>
  <c r="Z560" i="8"/>
  <c r="Y560" i="8"/>
  <c r="Y559" i="8"/>
  <c r="AA558" i="8"/>
  <c r="Z558" i="8"/>
  <c r="Y558" i="8"/>
  <c r="Y557" i="8"/>
  <c r="Y556" i="8"/>
  <c r="AA555" i="8"/>
  <c r="AA553" i="8" s="1"/>
  <c r="AA551" i="8" s="1"/>
  <c r="Z555" i="8"/>
  <c r="Y550" i="8"/>
  <c r="AA549" i="8"/>
  <c r="Z549" i="8"/>
  <c r="Y549" i="8"/>
  <c r="Y546" i="8"/>
  <c r="AA545" i="8"/>
  <c r="Z545" i="8"/>
  <c r="Y545" i="8"/>
  <c r="Y543" i="8"/>
  <c r="AA541" i="8"/>
  <c r="Z541" i="8"/>
  <c r="Y541" i="8"/>
  <c r="Y540" i="8"/>
  <c r="AA539" i="8"/>
  <c r="Z539" i="8"/>
  <c r="Y539" i="8"/>
  <c r="Y536" i="8"/>
  <c r="AA535" i="8"/>
  <c r="Z535" i="8"/>
  <c r="Y535" i="8"/>
  <c r="Y534" i="8"/>
  <c r="Y533" i="8"/>
  <c r="Y532" i="8"/>
  <c r="Y529" i="8" s="1"/>
  <c r="Y531" i="8"/>
  <c r="Y530" i="8"/>
  <c r="AA529" i="8"/>
  <c r="Z529" i="8"/>
  <c r="Y528" i="8"/>
  <c r="Y527" i="8"/>
  <c r="Z526" i="8"/>
  <c r="Y526" i="8" s="1"/>
  <c r="Y525" i="8" s="1"/>
  <c r="Y523" i="8" s="1"/>
  <c r="Y521" i="8" s="1"/>
  <c r="AA525" i="8"/>
  <c r="AA523" i="8" s="1"/>
  <c r="AA521" i="8" s="1"/>
  <c r="Y518" i="8"/>
  <c r="Y517" i="8"/>
  <c r="Y516" i="8"/>
  <c r="Y515" i="8" s="1"/>
  <c r="Y514" i="8" s="1"/>
  <c r="AA515" i="8"/>
  <c r="AA514" i="8" s="1"/>
  <c r="Z515" i="8"/>
  <c r="Z514" i="8" s="1"/>
  <c r="Y513" i="8"/>
  <c r="Y512" i="8" s="1"/>
  <c r="Y510" i="8" s="1"/>
  <c r="AA512" i="8"/>
  <c r="AA510" i="8" s="1"/>
  <c r="Z512" i="8"/>
  <c r="Z510" i="8" s="1"/>
  <c r="Z509" i="8"/>
  <c r="Y509" i="8" s="1"/>
  <c r="Y508" i="8" s="1"/>
  <c r="AA508" i="8"/>
  <c r="Y507" i="8"/>
  <c r="Y506" i="8" s="1"/>
  <c r="Y504" i="8" s="1"/>
  <c r="AA506" i="8"/>
  <c r="AA504" i="8" s="1"/>
  <c r="Z506" i="8"/>
  <c r="Z504" i="8"/>
  <c r="Y501" i="8"/>
  <c r="Y500" i="8" s="1"/>
  <c r="Y498" i="8" s="1"/>
  <c r="AA500" i="8"/>
  <c r="AA498" i="8" s="1"/>
  <c r="Z500" i="8"/>
  <c r="Z498" i="8"/>
  <c r="Y497" i="8"/>
  <c r="Y496" i="8"/>
  <c r="AA495" i="8"/>
  <c r="AA493" i="8" s="1"/>
  <c r="Z495" i="8"/>
  <c r="Z493" i="8" s="1"/>
  <c r="Y495" i="8"/>
  <c r="Y493" i="8" s="1"/>
  <c r="Y492" i="8"/>
  <c r="Y491" i="8"/>
  <c r="Y490" i="8" s="1"/>
  <c r="AA490" i="8"/>
  <c r="Z490" i="8"/>
  <c r="Y489" i="8"/>
  <c r="Y488" i="8" s="1"/>
  <c r="AA488" i="8"/>
  <c r="Z488" i="8"/>
  <c r="Y487" i="8"/>
  <c r="Y486" i="8" s="1"/>
  <c r="AA486" i="8"/>
  <c r="AA484" i="8" s="1"/>
  <c r="Z486" i="8"/>
  <c r="Z484" i="8" s="1"/>
  <c r="Y483" i="8"/>
  <c r="Y482" i="8" s="1"/>
  <c r="AA482" i="8"/>
  <c r="Z482" i="8"/>
  <c r="Y481" i="8"/>
  <c r="Y480" i="8"/>
  <c r="Y479" i="8"/>
  <c r="Y478" i="8"/>
  <c r="AA477" i="8"/>
  <c r="Z477" i="8"/>
  <c r="Y474" i="8"/>
  <c r="Y473" i="8" s="1"/>
  <c r="Y471" i="8" s="1"/>
  <c r="AA473" i="8"/>
  <c r="AA471" i="8" s="1"/>
  <c r="Z473" i="8"/>
  <c r="Z471" i="8" s="1"/>
  <c r="Y470" i="8"/>
  <c r="Y469" i="8" s="1"/>
  <c r="AA469" i="8"/>
  <c r="Z469" i="8"/>
  <c r="Y468" i="8"/>
  <c r="Y467" i="8" s="1"/>
  <c r="Y465" i="8" s="1"/>
  <c r="AA467" i="8"/>
  <c r="AA465" i="8" s="1"/>
  <c r="Z467" i="8"/>
  <c r="Z465" i="8"/>
  <c r="Y464" i="8"/>
  <c r="AA463" i="8"/>
  <c r="Z463" i="8"/>
  <c r="Y463" i="8"/>
  <c r="Y462" i="8"/>
  <c r="Y461" i="8"/>
  <c r="Y460" i="8"/>
  <c r="Y459" i="8"/>
  <c r="Y458" i="8"/>
  <c r="Y457" i="8"/>
  <c r="Y456" i="8"/>
  <c r="Y455" i="8"/>
  <c r="Y454" i="8"/>
  <c r="Y453" i="8"/>
  <c r="Y452" i="8"/>
  <c r="Y451" i="8"/>
  <c r="Y450" i="8"/>
  <c r="Y449" i="8"/>
  <c r="Y448" i="8"/>
  <c r="Y447" i="8"/>
  <c r="AA446" i="8"/>
  <c r="Z446" i="8"/>
  <c r="Y444" i="8"/>
  <c r="Y441" i="8"/>
  <c r="Y440" i="8" s="1"/>
  <c r="AA440" i="8"/>
  <c r="Z440" i="8"/>
  <c r="Y439" i="8"/>
  <c r="Y438" i="8" s="1"/>
  <c r="AA438" i="8"/>
  <c r="Z438" i="8"/>
  <c r="Y437" i="8"/>
  <c r="Y436" i="8"/>
  <c r="Y435" i="8"/>
  <c r="Y434" i="8"/>
  <c r="Y433" i="8"/>
  <c r="Y432" i="8"/>
  <c r="Y431" i="8"/>
  <c r="AA430" i="8"/>
  <c r="Z430" i="8"/>
  <c r="AA428" i="8"/>
  <c r="Z428" i="8"/>
  <c r="Y428" i="8"/>
  <c r="Y421" i="8"/>
  <c r="Y420" i="8" s="1"/>
  <c r="AA420" i="8"/>
  <c r="Z420" i="8"/>
  <c r="Y419" i="8"/>
  <c r="Y418" i="8" s="1"/>
  <c r="AA418" i="8"/>
  <c r="Z418" i="8"/>
  <c r="Y416" i="8"/>
  <c r="Y414" i="8" s="1"/>
  <c r="AA414" i="8"/>
  <c r="Z414" i="8"/>
  <c r="Y413" i="8"/>
  <c r="Y412" i="8" s="1"/>
  <c r="AA412" i="8"/>
  <c r="Z412" i="8"/>
  <c r="Y410" i="8"/>
  <c r="Y408" i="8" s="1"/>
  <c r="AA408" i="8"/>
  <c r="Z408" i="8"/>
  <c r="AA406" i="8"/>
  <c r="Y405" i="8"/>
  <c r="Y404" i="8"/>
  <c r="AA403" i="8"/>
  <c r="Z403" i="8"/>
  <c r="Y403" i="8"/>
  <c r="Y402" i="8"/>
  <c r="AA401" i="8"/>
  <c r="Z401" i="8"/>
  <c r="Y401" i="8"/>
  <c r="Y400" i="8"/>
  <c r="AA399" i="8"/>
  <c r="Z399" i="8"/>
  <c r="Y399" i="8"/>
  <c r="Y398" i="8"/>
  <c r="AA396" i="8"/>
  <c r="Z396" i="8"/>
  <c r="Y396" i="8"/>
  <c r="Y395" i="8"/>
  <c r="Y394" i="8"/>
  <c r="Y393" i="8"/>
  <c r="Y392" i="8"/>
  <c r="AA391" i="8"/>
  <c r="Z391" i="8"/>
  <c r="Y390" i="8"/>
  <c r="Y389" i="8"/>
  <c r="Y388" i="8" s="1"/>
  <c r="AA388" i="8"/>
  <c r="Z388" i="8"/>
  <c r="Y387" i="8"/>
  <c r="Y386" i="8"/>
  <c r="AA385" i="8"/>
  <c r="AA383" i="8" s="1"/>
  <c r="Y383" i="8" s="1"/>
  <c r="Y381" i="8" s="1"/>
  <c r="Z385" i="8"/>
  <c r="Z381" i="8"/>
  <c r="Y380" i="8"/>
  <c r="AA379" i="8"/>
  <c r="Z379" i="8"/>
  <c r="Y379" i="8"/>
  <c r="Y377" i="8"/>
  <c r="AA375" i="8"/>
  <c r="Z375" i="8"/>
  <c r="Y375" i="8"/>
  <c r="Y374" i="8"/>
  <c r="Y373" i="8"/>
  <c r="AA372" i="8"/>
  <c r="Z372" i="8"/>
  <c r="Y371" i="8"/>
  <c r="Y370" i="8" s="1"/>
  <c r="AA370" i="8"/>
  <c r="Z370" i="8"/>
  <c r="Y369" i="8"/>
  <c r="Y368" i="8" s="1"/>
  <c r="AA368" i="8"/>
  <c r="Z368" i="8"/>
  <c r="Y367" i="8"/>
  <c r="Y366" i="8" s="1"/>
  <c r="AA366" i="8"/>
  <c r="Z366" i="8"/>
  <c r="Y365" i="8"/>
  <c r="Y364" i="8"/>
  <c r="Y363" i="8"/>
  <c r="Y362" i="8"/>
  <c r="Z361" i="8"/>
  <c r="Y361" i="8" s="1"/>
  <c r="AA360" i="8"/>
  <c r="Y358" i="8"/>
  <c r="Y357" i="8"/>
  <c r="Z356" i="8"/>
  <c r="Y351" i="8"/>
  <c r="Y350" i="8"/>
  <c r="Y349" i="8" s="1"/>
  <c r="Y347" i="8" s="1"/>
  <c r="AA349" i="8"/>
  <c r="AA347" i="8" s="1"/>
  <c r="Z347" i="8"/>
  <c r="Y346" i="8"/>
  <c r="Y345" i="8"/>
  <c r="Y344" i="8"/>
  <c r="Y343" i="8"/>
  <c r="Z342" i="8"/>
  <c r="Y342" i="8" s="1"/>
  <c r="Y341" i="8"/>
  <c r="Y340" i="8"/>
  <c r="AA339" i="8"/>
  <c r="AA337" i="8" s="1"/>
  <c r="Z335" i="8"/>
  <c r="Y334" i="8"/>
  <c r="Y333" i="8"/>
  <c r="AA332" i="8"/>
  <c r="Z332" i="8"/>
  <c r="Z330" i="8" s="1"/>
  <c r="Z328" i="8" s="1"/>
  <c r="Y325" i="8"/>
  <c r="Y324" i="8"/>
  <c r="AA323" i="8"/>
  <c r="Z323" i="8"/>
  <c r="Y323" i="8"/>
  <c r="Y322" i="8"/>
  <c r="AA321" i="8"/>
  <c r="Z321" i="8"/>
  <c r="Y321" i="8"/>
  <c r="Y320" i="8"/>
  <c r="Y319" i="8"/>
  <c r="AA318" i="8"/>
  <c r="Z318" i="8"/>
  <c r="Y318" i="8"/>
  <c r="Y317" i="8"/>
  <c r="AA316" i="8"/>
  <c r="Z316" i="8"/>
  <c r="Y316" i="8"/>
  <c r="Y315" i="8"/>
  <c r="Y314" i="8"/>
  <c r="AA313" i="8"/>
  <c r="Z313" i="8"/>
  <c r="Y313" i="8"/>
  <c r="AA309" i="8"/>
  <c r="Y308" i="8"/>
  <c r="Y307" i="8" s="1"/>
  <c r="AA307" i="8"/>
  <c r="Z307" i="8"/>
  <c r="Y305" i="8"/>
  <c r="Y303" i="8" s="1"/>
  <c r="AA303" i="8"/>
  <c r="Z303" i="8"/>
  <c r="Y302" i="8"/>
  <c r="Y301" i="8"/>
  <c r="Y300" i="8" s="1"/>
  <c r="AA300" i="8"/>
  <c r="Z300" i="8"/>
  <c r="Y298" i="8"/>
  <c r="Y296" i="8" s="1"/>
  <c r="AA296" i="8"/>
  <c r="Z296" i="8"/>
  <c r="Y295" i="8"/>
  <c r="Y294" i="8" s="1"/>
  <c r="AA294" i="8"/>
  <c r="Z294" i="8"/>
  <c r="Y293" i="8"/>
  <c r="Y292" i="8" s="1"/>
  <c r="AA292" i="8"/>
  <c r="Z292" i="8"/>
  <c r="Y291" i="8"/>
  <c r="Y290" i="8" s="1"/>
  <c r="AA290" i="8"/>
  <c r="Z290" i="8"/>
  <c r="Y289" i="8"/>
  <c r="Y288" i="8" s="1"/>
  <c r="AA288" i="8"/>
  <c r="Z288" i="8"/>
  <c r="Y287" i="8"/>
  <c r="Y286" i="8" s="1"/>
  <c r="AA286" i="8"/>
  <c r="Z286" i="8"/>
  <c r="Y285" i="8"/>
  <c r="Y282" i="8" s="1"/>
  <c r="Y284" i="8"/>
  <c r="Y283" i="8"/>
  <c r="AA282" i="8"/>
  <c r="Z282" i="8"/>
  <c r="Z280" i="8" s="1"/>
  <c r="Z278" i="8" s="1"/>
  <c r="Y275" i="8"/>
  <c r="Y274" i="8" s="1"/>
  <c r="AA274" i="8"/>
  <c r="Z274" i="8"/>
  <c r="Y273" i="8"/>
  <c r="Y272" i="8" s="1"/>
  <c r="AA272" i="8"/>
  <c r="Z272" i="8"/>
  <c r="Y271" i="8"/>
  <c r="Y270" i="8" s="1"/>
  <c r="AA270" i="8"/>
  <c r="Z270" i="8"/>
  <c r="Y269" i="8"/>
  <c r="Y268" i="8"/>
  <c r="AA267" i="8"/>
  <c r="Z267" i="8"/>
  <c r="Y267" i="8"/>
  <c r="Y266" i="8"/>
  <c r="Y265" i="8"/>
  <c r="Y264" i="8"/>
  <c r="AA263" i="8"/>
  <c r="Z263" i="8"/>
  <c r="Y262" i="8"/>
  <c r="Y261" i="8" s="1"/>
  <c r="AA261" i="8"/>
  <c r="Z261" i="8"/>
  <c r="Y260" i="8"/>
  <c r="Y259" i="8" s="1"/>
  <c r="AA259" i="8"/>
  <c r="Z259" i="8"/>
  <c r="AA258" i="8"/>
  <c r="Y258" i="8" s="1"/>
  <c r="Y257" i="8"/>
  <c r="Y256" i="8"/>
  <c r="Z255" i="8"/>
  <c r="Y254" i="8"/>
  <c r="Y253" i="8"/>
  <c r="Y252" i="8"/>
  <c r="AA251" i="8"/>
  <c r="Z251" i="8"/>
  <c r="Y250" i="8"/>
  <c r="Y249" i="8" s="1"/>
  <c r="AA249" i="8"/>
  <c r="Z249" i="8"/>
  <c r="Y248" i="8"/>
  <c r="Y247" i="8" s="1"/>
  <c r="AA247" i="8"/>
  <c r="Z247" i="8"/>
  <c r="AA245" i="8"/>
  <c r="Z245" i="8"/>
  <c r="Y245" i="8"/>
  <c r="Y240" i="8"/>
  <c r="Y239" i="8"/>
  <c r="Y236" i="8" s="1"/>
  <c r="Y234" i="8" s="1"/>
  <c r="Y232" i="8" s="1"/>
  <c r="Y238" i="8"/>
  <c r="Y237" i="8"/>
  <c r="AA236" i="8"/>
  <c r="Z236" i="8"/>
  <c r="Z234" i="8" s="1"/>
  <c r="Z232" i="8" s="1"/>
  <c r="AA232" i="8"/>
  <c r="Y231" i="8"/>
  <c r="Y230" i="8"/>
  <c r="Y228" i="8"/>
  <c r="Y227" i="8"/>
  <c r="Y226" i="8"/>
  <c r="Y225" i="8"/>
  <c r="Y224" i="8"/>
  <c r="Y223" i="8"/>
  <c r="Y222" i="8"/>
  <c r="Y221" i="8"/>
  <c r="Y220" i="8"/>
  <c r="Y219" i="8"/>
  <c r="Y218" i="8"/>
  <c r="Y217" i="8"/>
  <c r="Y216" i="8"/>
  <c r="Y215" i="8"/>
  <c r="Y214" i="8"/>
  <c r="Y213" i="8"/>
  <c r="Y212" i="8"/>
  <c r="Z211" i="8"/>
  <c r="Y210" i="8"/>
  <c r="AA209" i="8"/>
  <c r="Z209" i="8"/>
  <c r="Y209" i="8"/>
  <c r="Y208" i="8"/>
  <c r="Y207" i="8"/>
  <c r="Y206" i="8" s="1"/>
  <c r="AA206" i="8"/>
  <c r="Z206" i="8"/>
  <c r="Y203" i="8"/>
  <c r="Y202" i="8" s="1"/>
  <c r="AA202" i="8"/>
  <c r="Z202" i="8"/>
  <c r="Y201" i="8"/>
  <c r="Y200" i="8"/>
  <c r="Y199" i="8"/>
  <c r="Y198" i="8"/>
  <c r="Y197" i="8"/>
  <c r="AA196" i="8"/>
  <c r="Z196" i="8"/>
  <c r="Y195" i="8"/>
  <c r="Y194" i="8" s="1"/>
  <c r="AA194" i="8"/>
  <c r="Z194" i="8"/>
  <c r="Y193" i="8"/>
  <c r="Y192" i="8"/>
  <c r="AA191" i="8"/>
  <c r="Z191" i="8"/>
  <c r="Y190" i="8"/>
  <c r="Y189" i="8"/>
  <c r="AA188" i="8"/>
  <c r="Z188" i="8"/>
  <c r="Y187" i="8"/>
  <c r="Y184" i="8" s="1"/>
  <c r="Y186" i="8"/>
  <c r="Y185" i="8"/>
  <c r="AA184" i="8"/>
  <c r="Z184" i="8"/>
  <c r="Y183" i="8"/>
  <c r="Y182" i="8"/>
  <c r="Y181" i="8" s="1"/>
  <c r="AA181" i="8"/>
  <c r="Z181" i="8"/>
  <c r="Y180" i="8"/>
  <c r="Y179" i="8" s="1"/>
  <c r="AA179" i="8"/>
  <c r="Z179" i="8"/>
  <c r="Y178" i="8"/>
  <c r="Y177" i="8"/>
  <c r="AA176" i="8"/>
  <c r="Z176" i="8"/>
  <c r="Y176" i="8"/>
  <c r="Y175" i="8"/>
  <c r="AA174" i="8"/>
  <c r="Z174" i="8"/>
  <c r="Y174" i="8"/>
  <c r="Y173" i="8"/>
  <c r="Y172" i="8" s="1"/>
  <c r="AA172" i="8"/>
  <c r="Z172" i="8"/>
  <c r="Y171" i="8"/>
  <c r="Y170" i="8" s="1"/>
  <c r="AA170" i="8"/>
  <c r="Z170" i="8"/>
  <c r="AA164" i="8"/>
  <c r="Z164" i="8"/>
  <c r="Y164" i="8"/>
  <c r="Y163" i="8"/>
  <c r="AA162" i="8"/>
  <c r="Z162" i="8"/>
  <c r="Y162" i="8"/>
  <c r="Y161" i="8"/>
  <c r="Y160" i="8"/>
  <c r="Y159" i="8"/>
  <c r="AA158" i="8"/>
  <c r="Z158" i="8"/>
  <c r="Y156" i="8"/>
  <c r="Y154" i="8" s="1"/>
  <c r="AA154" i="8"/>
  <c r="Z154" i="8"/>
  <c r="Y153" i="8"/>
  <c r="Y152" i="8"/>
  <c r="Y146" i="8" s="1"/>
  <c r="Y144" i="8" s="1"/>
  <c r="Y142" i="8" s="1"/>
  <c r="AA146" i="8"/>
  <c r="Z146" i="8"/>
  <c r="Z144" i="8" s="1"/>
  <c r="Z142" i="8" s="1"/>
  <c r="AA142" i="8"/>
  <c r="Y141" i="8"/>
  <c r="Y140" i="8" s="1"/>
  <c r="AA140" i="8"/>
  <c r="Z140" i="8"/>
  <c r="Y139" i="8"/>
  <c r="Y138" i="8" s="1"/>
  <c r="AA138" i="8"/>
  <c r="Z138" i="8"/>
  <c r="Y136" i="8"/>
  <c r="Y134" i="8" s="1"/>
  <c r="AA134" i="8"/>
  <c r="Z134" i="8"/>
  <c r="Y131" i="8"/>
  <c r="Y130" i="8"/>
  <c r="Y129" i="8"/>
  <c r="Y128" i="8" s="1"/>
  <c r="Y126" i="8" s="1"/>
  <c r="Y124" i="8" s="1"/>
  <c r="AA128" i="8"/>
  <c r="AA126" i="8" s="1"/>
  <c r="AA124" i="8" s="1"/>
  <c r="Z128" i="8"/>
  <c r="Z126" i="8" s="1"/>
  <c r="Z124" i="8" s="1"/>
  <c r="Y123" i="8"/>
  <c r="Y122" i="8" s="1"/>
  <c r="AA122" i="8"/>
  <c r="Z122" i="8"/>
  <c r="Y121" i="8"/>
  <c r="Y120" i="8"/>
  <c r="Y119" i="8"/>
  <c r="AA118" i="8"/>
  <c r="Z118" i="8"/>
  <c r="Y113" i="8"/>
  <c r="Y112" i="8"/>
  <c r="Y111" i="8"/>
  <c r="Y110" i="8"/>
  <c r="Y109" i="8"/>
  <c r="AA108" i="8"/>
  <c r="Z108" i="8"/>
  <c r="Y106" i="8"/>
  <c r="AA104" i="8"/>
  <c r="Z104" i="8"/>
  <c r="Y104" i="8"/>
  <c r="Y101" i="8"/>
  <c r="Y100" i="8"/>
  <c r="Z99" i="8"/>
  <c r="Y99" i="8" s="1"/>
  <c r="Z98" i="8"/>
  <c r="Y98" i="8" s="1"/>
  <c r="AA97" i="8"/>
  <c r="AA88" i="8" s="1"/>
  <c r="Y96" i="8"/>
  <c r="Y95" i="8"/>
  <c r="Y94" i="8" s="1"/>
  <c r="AA94" i="8"/>
  <c r="Z94" i="8"/>
  <c r="Y93" i="8"/>
  <c r="Y92" i="8" s="1"/>
  <c r="Y90" i="8" s="1"/>
  <c r="AA92" i="8"/>
  <c r="Z92" i="8"/>
  <c r="Z90" i="8" s="1"/>
  <c r="Y87" i="8"/>
  <c r="Y86" i="8" s="1"/>
  <c r="AA86" i="8"/>
  <c r="Z86" i="8"/>
  <c r="Y85" i="8"/>
  <c r="Y84" i="8" s="1"/>
  <c r="AA84" i="8"/>
  <c r="Z84" i="8"/>
  <c r="Y83" i="8"/>
  <c r="Y82" i="8" s="1"/>
  <c r="AA82" i="8"/>
  <c r="Z82" i="8"/>
  <c r="Y80" i="8"/>
  <c r="Y78" i="8" s="1"/>
  <c r="AA78" i="8"/>
  <c r="Z78" i="8"/>
  <c r="Y77" i="8"/>
  <c r="Y76" i="8"/>
  <c r="Y75" i="8"/>
  <c r="Y74" i="8"/>
  <c r="Y73" i="8"/>
  <c r="AA72" i="8"/>
  <c r="Z72" i="8"/>
  <c r="Z70" i="8" s="1"/>
  <c r="Z68" i="8" s="1"/>
  <c r="AA70" i="8"/>
  <c r="AA68" i="8" s="1"/>
  <c r="Y67" i="8"/>
  <c r="Y66" i="8"/>
  <c r="Y65" i="8"/>
  <c r="Y64" i="8"/>
  <c r="Y63" i="8"/>
  <c r="Y62" i="8"/>
  <c r="Y61" i="8"/>
  <c r="Y60" i="8" s="1"/>
  <c r="Y58" i="8" s="1"/>
  <c r="AA60" i="8"/>
  <c r="AA58" i="8" s="1"/>
  <c r="Z60" i="8"/>
  <c r="Z58" i="8"/>
  <c r="AA57" i="8"/>
  <c r="Y57" i="8" s="1"/>
  <c r="Y54" i="8" s="1"/>
  <c r="Y56" i="8"/>
  <c r="Y55" i="8"/>
  <c r="Z54" i="8"/>
  <c r="Y53" i="8"/>
  <c r="Y52" i="8"/>
  <c r="Y51" i="8"/>
  <c r="Y50" i="8"/>
  <c r="Y49" i="8"/>
  <c r="Y48" i="8"/>
  <c r="Y47" i="8"/>
  <c r="Y46" i="8"/>
  <c r="Y45" i="8"/>
  <c r="Y44" i="8"/>
  <c r="Y43" i="8"/>
  <c r="Y42" i="8"/>
  <c r="Y41" i="8"/>
  <c r="Y40" i="8"/>
  <c r="Y39" i="8"/>
  <c r="Y38" i="8"/>
  <c r="Y37" i="8"/>
  <c r="Y36" i="8"/>
  <c r="Y35" i="8"/>
  <c r="Y34" i="8"/>
  <c r="Y33" i="8"/>
  <c r="Y32" i="8"/>
  <c r="Y31" i="8"/>
  <c r="Y30" i="8"/>
  <c r="Y29" i="8"/>
  <c r="Y28" i="8"/>
  <c r="Y27" i="8"/>
  <c r="Y26" i="8"/>
  <c r="Y25" i="8"/>
  <c r="Y24" i="8"/>
  <c r="Y23" i="8"/>
  <c r="Y22" i="8"/>
  <c r="Y21" i="8"/>
  <c r="Y20" i="8"/>
  <c r="Y19" i="8"/>
  <c r="Y18" i="8"/>
  <c r="AA17" i="8"/>
  <c r="Z17" i="8"/>
  <c r="V62" i="5"/>
  <c r="V61" i="5"/>
  <c r="V60" i="5"/>
  <c r="V59" i="5"/>
  <c r="V58" i="5"/>
  <c r="V57" i="5"/>
  <c r="V56" i="5"/>
  <c r="V55" i="5"/>
  <c r="V54" i="5"/>
  <c r="W114" i="5"/>
  <c r="X114" i="5"/>
  <c r="V113" i="5"/>
  <c r="V111" i="5" s="1"/>
  <c r="X111" i="5"/>
  <c r="W111" i="5"/>
  <c r="V110" i="5"/>
  <c r="V107" i="5" s="1"/>
  <c r="X107" i="5"/>
  <c r="W107" i="5"/>
  <c r="V106" i="5"/>
  <c r="X105" i="5"/>
  <c r="X106" i="5" s="1"/>
  <c r="V105" i="5"/>
  <c r="X104" i="5"/>
  <c r="W104" i="5"/>
  <c r="V104" i="5" s="1"/>
  <c r="X102" i="5"/>
  <c r="V101" i="5"/>
  <c r="V99" i="5" s="1"/>
  <c r="X99" i="5"/>
  <c r="X97" i="5" s="1"/>
  <c r="W99" i="5"/>
  <c r="V95" i="5"/>
  <c r="W94" i="5"/>
  <c r="V94" i="5" s="1"/>
  <c r="X89" i="5"/>
  <c r="X88" i="5"/>
  <c r="V88" i="5"/>
  <c r="V86" i="5" s="1"/>
  <c r="X86" i="5"/>
  <c r="W86" i="5"/>
  <c r="V85" i="5"/>
  <c r="V84" i="5"/>
  <c r="V83" i="5"/>
  <c r="W81" i="5"/>
  <c r="V81" i="5" s="1"/>
  <c r="X80" i="5"/>
  <c r="X83" i="5" s="1"/>
  <c r="X84" i="5" s="1"/>
  <c r="X85" i="5" s="1"/>
  <c r="V80" i="5"/>
  <c r="V79" i="5"/>
  <c r="X78" i="5"/>
  <c r="X76" i="5" s="1"/>
  <c r="W78" i="5"/>
  <c r="V78" i="5" s="1"/>
  <c r="X75" i="5"/>
  <c r="V75" i="5"/>
  <c r="X73" i="5"/>
  <c r="W73" i="5"/>
  <c r="V73" i="5" s="1"/>
  <c r="W70" i="5"/>
  <c r="V72" i="5"/>
  <c r="X70" i="5"/>
  <c r="X68" i="5" s="1"/>
  <c r="V67" i="5"/>
  <c r="V65" i="5" s="1"/>
  <c r="V63" i="5" s="1"/>
  <c r="X65" i="5"/>
  <c r="X63" i="5" s="1"/>
  <c r="W65" i="5"/>
  <c r="W63" i="5" s="1"/>
  <c r="V51" i="5"/>
  <c r="W50" i="5"/>
  <c r="W48" i="5" s="1"/>
  <c r="V48" i="5" s="1"/>
  <c r="V47" i="5"/>
  <c r="X45" i="5"/>
  <c r="W45" i="5"/>
  <c r="V45" i="5" s="1"/>
  <c r="W44" i="5"/>
  <c r="V44" i="5" s="1"/>
  <c r="W43" i="5"/>
  <c r="V43" i="5" s="1"/>
  <c r="W42" i="5"/>
  <c r="V42" i="5" s="1"/>
  <c r="W41" i="5"/>
  <c r="V40" i="5"/>
  <c r="W39" i="5"/>
  <c r="V39" i="5" s="1"/>
  <c r="V38" i="5"/>
  <c r="W37" i="5"/>
  <c r="V37" i="5" s="1"/>
  <c r="V34" i="5"/>
  <c r="W33" i="5"/>
  <c r="V33" i="5" s="1"/>
  <c r="V32" i="5"/>
  <c r="W29" i="5"/>
  <c r="V29" i="5" s="1"/>
  <c r="W28" i="5"/>
  <c r="V28" i="5" s="1"/>
  <c r="V27" i="5"/>
  <c r="V26" i="5"/>
  <c r="V25" i="5"/>
  <c r="W22" i="5"/>
  <c r="X20" i="5"/>
  <c r="V19" i="5"/>
  <c r="W15" i="5"/>
  <c r="V17" i="5"/>
  <c r="X13" i="5"/>
  <c r="X11" i="5" s="1"/>
  <c r="X162" i="4"/>
  <c r="X160" i="4" s="1"/>
  <c r="X158" i="4" s="1"/>
  <c r="Z160" i="4"/>
  <c r="Z158" i="4" s="1"/>
  <c r="Y160" i="4"/>
  <c r="Y158" i="4" s="1"/>
  <c r="X157" i="4"/>
  <c r="X155" i="4" s="1"/>
  <c r="Z155" i="4"/>
  <c r="Y155" i="4"/>
  <c r="X154" i="4"/>
  <c r="X152" i="4" s="1"/>
  <c r="Z152" i="4"/>
  <c r="Y152" i="4"/>
  <c r="X151" i="4"/>
  <c r="X149" i="4" s="1"/>
  <c r="Z149" i="4"/>
  <c r="Y149" i="4"/>
  <c r="X148" i="4"/>
  <c r="X146" i="4" s="1"/>
  <c r="Z146" i="4"/>
  <c r="Y146" i="4"/>
  <c r="Z143" i="4"/>
  <c r="X143" i="4" s="1"/>
  <c r="X141" i="4" s="1"/>
  <c r="Y141" i="4"/>
  <c r="X140" i="4"/>
  <c r="X138" i="4" s="1"/>
  <c r="Z138" i="4"/>
  <c r="Y138" i="4"/>
  <c r="Z137" i="4"/>
  <c r="X137" i="4" s="1"/>
  <c r="Z136" i="4"/>
  <c r="X136" i="4" s="1"/>
  <c r="Z134" i="4"/>
  <c r="Y134" i="4" s="1"/>
  <c r="X132" i="4"/>
  <c r="Z130" i="4"/>
  <c r="Y130" i="4"/>
  <c r="X130" i="4"/>
  <c r="X127" i="4"/>
  <c r="Z126" i="4"/>
  <c r="Y126" i="4"/>
  <c r="X126" i="4"/>
  <c r="X125" i="4"/>
  <c r="X124" i="4"/>
  <c r="X123" i="4"/>
  <c r="Z121" i="4"/>
  <c r="Y121" i="4"/>
  <c r="X120" i="4"/>
  <c r="X118" i="4" s="1"/>
  <c r="Z118" i="4"/>
  <c r="Y118" i="4"/>
  <c r="X117" i="4"/>
  <c r="X116" i="4"/>
  <c r="X115" i="4"/>
  <c r="X114" i="4"/>
  <c r="X113" i="4"/>
  <c r="X112" i="4"/>
  <c r="Z110" i="4"/>
  <c r="Y110" i="4"/>
  <c r="X109" i="4"/>
  <c r="X107" i="4" s="1"/>
  <c r="Z107" i="4"/>
  <c r="Y107" i="4"/>
  <c r="X104" i="4"/>
  <c r="X103" i="4"/>
  <c r="Z101" i="4"/>
  <c r="Y101" i="4"/>
  <c r="Y96" i="4" s="1"/>
  <c r="X100" i="4"/>
  <c r="Z98" i="4"/>
  <c r="Z96" i="4" s="1"/>
  <c r="Y98" i="4"/>
  <c r="X98" i="4"/>
  <c r="X95" i="4"/>
  <c r="X93" i="4" s="1"/>
  <c r="Z93" i="4"/>
  <c r="Y93" i="4"/>
  <c r="X92" i="4"/>
  <c r="X90" i="4" s="1"/>
  <c r="Z90" i="4"/>
  <c r="Y90" i="4"/>
  <c r="X89" i="4"/>
  <c r="X87" i="4" s="1"/>
  <c r="Z87" i="4"/>
  <c r="Y87" i="4"/>
  <c r="X86" i="4"/>
  <c r="X84" i="4" s="1"/>
  <c r="Z84" i="4"/>
  <c r="Y84" i="4"/>
  <c r="X83" i="4"/>
  <c r="X81" i="4" s="1"/>
  <c r="Z81" i="4"/>
  <c r="Y81" i="4"/>
  <c r="X80" i="4"/>
  <c r="X78" i="4" s="1"/>
  <c r="Z78" i="4"/>
  <c r="Y78" i="4"/>
  <c r="X75" i="4"/>
  <c r="Z73" i="4"/>
  <c r="Y73" i="4"/>
  <c r="X73" i="4"/>
  <c r="X72" i="4"/>
  <c r="Z70" i="4"/>
  <c r="Y70" i="4"/>
  <c r="X70" i="4"/>
  <c r="X69" i="4"/>
  <c r="Z67" i="4"/>
  <c r="Y67" i="4"/>
  <c r="X67" i="4"/>
  <c r="X66" i="4"/>
  <c r="Z64" i="4"/>
  <c r="Z62" i="4" s="1"/>
  <c r="Y64" i="4"/>
  <c r="X64" i="4"/>
  <c r="X62" i="4" s="1"/>
  <c r="Y62" i="4"/>
  <c r="X61" i="4"/>
  <c r="X59" i="4" s="1"/>
  <c r="Z59" i="4"/>
  <c r="Y59" i="4"/>
  <c r="X58" i="4"/>
  <c r="X56" i="4" s="1"/>
  <c r="Z56" i="4"/>
  <c r="Y56" i="4"/>
  <c r="X54" i="4"/>
  <c r="X52" i="4" s="1"/>
  <c r="Z52" i="4"/>
  <c r="Y52" i="4"/>
  <c r="X51" i="4"/>
  <c r="X49" i="4" s="1"/>
  <c r="Z49" i="4"/>
  <c r="Y49" i="4"/>
  <c r="X48" i="4"/>
  <c r="X47" i="4"/>
  <c r="Z45" i="4"/>
  <c r="Y45" i="4"/>
  <c r="X44" i="4"/>
  <c r="X42" i="4" s="1"/>
  <c r="Z42" i="4"/>
  <c r="Y42" i="4"/>
  <c r="X39" i="4"/>
  <c r="X37" i="4" s="1"/>
  <c r="X35" i="4" s="1"/>
  <c r="Z37" i="4"/>
  <c r="Z35" i="4" s="1"/>
  <c r="Y37" i="4"/>
  <c r="Y35" i="4"/>
  <c r="X34" i="4"/>
  <c r="X32" i="4" s="1"/>
  <c r="Z32" i="4"/>
  <c r="Y32" i="4"/>
  <c r="X31" i="4"/>
  <c r="X29" i="4" s="1"/>
  <c r="X27" i="4" s="1"/>
  <c r="Z29" i="4"/>
  <c r="Z27" i="4" s="1"/>
  <c r="Y29" i="4"/>
  <c r="Y27" i="4" s="1"/>
  <c r="X26" i="4"/>
  <c r="X24" i="4" s="1"/>
  <c r="Z24" i="4"/>
  <c r="Y24" i="4"/>
  <c r="X23" i="4"/>
  <c r="X21" i="4" s="1"/>
  <c r="Z21" i="4"/>
  <c r="Y21" i="4"/>
  <c r="X20" i="4"/>
  <c r="X19" i="4"/>
  <c r="Z17" i="4"/>
  <c r="Y17" i="4"/>
  <c r="X17" i="4"/>
  <c r="X16" i="4"/>
  <c r="X15" i="4"/>
  <c r="X13" i="4" s="1"/>
  <c r="Z13" i="4"/>
  <c r="Y13" i="4"/>
  <c r="K15" i="5"/>
  <c r="K13" i="5" s="1"/>
  <c r="K22" i="5"/>
  <c r="J22" i="5" s="1"/>
  <c r="K30" i="5"/>
  <c r="J30" i="5" s="1"/>
  <c r="K35" i="5"/>
  <c r="J35" i="5" s="1"/>
  <c r="K45" i="5"/>
  <c r="J45" i="5" s="1"/>
  <c r="K48" i="5"/>
  <c r="J48" i="5" s="1"/>
  <c r="K52" i="5"/>
  <c r="J52" i="5" s="1"/>
  <c r="K65" i="5"/>
  <c r="K63" i="5" s="1"/>
  <c r="K70" i="5"/>
  <c r="K73" i="5"/>
  <c r="J73" i="5" s="1"/>
  <c r="K78" i="5"/>
  <c r="J78" i="5" s="1"/>
  <c r="K81" i="5"/>
  <c r="K86" i="5"/>
  <c r="K91" i="5"/>
  <c r="K89" i="5" s="1"/>
  <c r="K99" i="5"/>
  <c r="K102" i="5"/>
  <c r="J102" i="5" s="1"/>
  <c r="K107" i="5"/>
  <c r="K111" i="5"/>
  <c r="K114" i="5"/>
  <c r="J113" i="5"/>
  <c r="J111" i="5" s="1"/>
  <c r="J110" i="5"/>
  <c r="J107" i="5" s="1"/>
  <c r="J93" i="5"/>
  <c r="J88" i="5"/>
  <c r="J86" i="5" s="1"/>
  <c r="J75" i="5"/>
  <c r="J67" i="5"/>
  <c r="J65" i="5" s="1"/>
  <c r="J63" i="5" s="1"/>
  <c r="J62" i="5"/>
  <c r="J51" i="5"/>
  <c r="J34" i="5"/>
  <c r="J38" i="5"/>
  <c r="J29" i="5"/>
  <c r="J28" i="5"/>
  <c r="J26" i="5"/>
  <c r="I13" i="5"/>
  <c r="I11" i="5" s="1"/>
  <c r="J15" i="5"/>
  <c r="J13" i="5" s="1"/>
  <c r="J17" i="5"/>
  <c r="J18" i="5"/>
  <c r="I20" i="5"/>
  <c r="J25" i="5"/>
  <c r="J27" i="5"/>
  <c r="J32" i="5"/>
  <c r="J33" i="5"/>
  <c r="J37" i="5"/>
  <c r="J39" i="5"/>
  <c r="J40" i="5"/>
  <c r="J41" i="5"/>
  <c r="J42" i="5"/>
  <c r="J43" i="5"/>
  <c r="J44" i="5"/>
  <c r="I45" i="5"/>
  <c r="J47" i="5"/>
  <c r="J50" i="5"/>
  <c r="J54" i="5"/>
  <c r="J55" i="5"/>
  <c r="J56" i="5"/>
  <c r="J57" i="5"/>
  <c r="J58" i="5"/>
  <c r="J59" i="5"/>
  <c r="J60" i="5"/>
  <c r="J61" i="5"/>
  <c r="I65" i="5"/>
  <c r="I63" i="5" s="1"/>
  <c r="I70" i="5"/>
  <c r="I68" i="5" s="1"/>
  <c r="J70" i="5"/>
  <c r="J72" i="5"/>
  <c r="I75" i="5"/>
  <c r="I73" i="5" s="1"/>
  <c r="I78" i="5"/>
  <c r="I81" i="5" s="1"/>
  <c r="J79" i="5"/>
  <c r="I80" i="5"/>
  <c r="I83" i="5" s="1"/>
  <c r="I84" i="5" s="1"/>
  <c r="I85" i="5" s="1"/>
  <c r="J80" i="5"/>
  <c r="J83" i="5"/>
  <c r="J84" i="5"/>
  <c r="J85" i="5"/>
  <c r="I88" i="5"/>
  <c r="I86" i="5" s="1"/>
  <c r="I89" i="5"/>
  <c r="J94" i="5"/>
  <c r="J95" i="5"/>
  <c r="I99" i="5"/>
  <c r="I97" i="5" s="1"/>
  <c r="I104" i="5"/>
  <c r="I102" i="5" s="1"/>
  <c r="J104" i="5"/>
  <c r="I105" i="5"/>
  <c r="J105" i="5"/>
  <c r="I106" i="5"/>
  <c r="J106" i="5"/>
  <c r="I107" i="5"/>
  <c r="I111" i="5"/>
  <c r="I114" i="5"/>
  <c r="J116" i="5"/>
  <c r="J114" i="5" s="1"/>
  <c r="I122" i="5"/>
  <c r="J124" i="5"/>
  <c r="J125" i="5"/>
  <c r="J126" i="5"/>
  <c r="I127" i="5"/>
  <c r="J129" i="5"/>
  <c r="J130" i="5"/>
  <c r="I132" i="5"/>
  <c r="J134" i="5"/>
  <c r="J135" i="5"/>
  <c r="J136" i="5"/>
  <c r="J137" i="5"/>
  <c r="I138" i="5"/>
  <c r="J139" i="5"/>
  <c r="J140" i="5"/>
  <c r="J141" i="5"/>
  <c r="J142" i="5"/>
  <c r="I145" i="5"/>
  <c r="J147" i="5"/>
  <c r="J148" i="5"/>
  <c r="J149" i="5"/>
  <c r="I150" i="5"/>
  <c r="Y76" i="4" l="1"/>
  <c r="Z105" i="4"/>
  <c r="AA255" i="8"/>
  <c r="Y263" i="8"/>
  <c r="Z141" i="4"/>
  <c r="Z15" i="8"/>
  <c r="Y118" i="8"/>
  <c r="Y116" i="8" s="1"/>
  <c r="Y114" i="8" s="1"/>
  <c r="Z168" i="8"/>
  <c r="Y391" i="8"/>
  <c r="Z406" i="8"/>
  <c r="Y430" i="8"/>
  <c r="Y426" i="8" s="1"/>
  <c r="Y424" i="8" s="1"/>
  <c r="Y446" i="8"/>
  <c r="K76" i="5"/>
  <c r="J76" i="5" s="1"/>
  <c r="Y11" i="4"/>
  <c r="Y97" i="8"/>
  <c r="Y108" i="8"/>
  <c r="Y102" i="8" s="1"/>
  <c r="AA116" i="8"/>
  <c r="AA114" i="8" s="1"/>
  <c r="AA102" i="8" s="1"/>
  <c r="Y188" i="8"/>
  <c r="Y191" i="8"/>
  <c r="Z204" i="8"/>
  <c r="Z243" i="8"/>
  <c r="Z241" i="8" s="1"/>
  <c r="Z311" i="8"/>
  <c r="Z309" i="8" s="1"/>
  <c r="Y385" i="8"/>
  <c r="Y586" i="8"/>
  <c r="Y584" i="8" s="1"/>
  <c r="Y582" i="8" s="1"/>
  <c r="Y580" i="8" s="1"/>
  <c r="Y593" i="8"/>
  <c r="Y591" i="8" s="1"/>
  <c r="Y589" i="8" s="1"/>
  <c r="AA280" i="8"/>
  <c r="AA278" i="8" s="1"/>
  <c r="AA276" i="8" s="1"/>
  <c r="Z593" i="8"/>
  <c r="Z591" i="8" s="1"/>
  <c r="Z589" i="8" s="1"/>
  <c r="AA168" i="8"/>
  <c r="Z553" i="8"/>
  <c r="Z551" i="8" s="1"/>
  <c r="Y88" i="8"/>
  <c r="S46" i="1"/>
  <c r="AA54" i="8"/>
  <c r="AA15" i="8" s="1"/>
  <c r="AA13" i="8" s="1"/>
  <c r="AA11" i="8" s="1"/>
  <c r="T139" i="5"/>
  <c r="T142" i="5" s="1"/>
  <c r="T137" i="5"/>
  <c r="J91" i="5"/>
  <c r="J89" i="5" s="1"/>
  <c r="K68" i="5"/>
  <c r="J68" i="5" s="1"/>
  <c r="Z40" i="4"/>
  <c r="X45" i="4"/>
  <c r="X40" i="4" s="1"/>
  <c r="AA243" i="8"/>
  <c r="AA241" i="8" s="1"/>
  <c r="Y255" i="8"/>
  <c r="Y243" i="8" s="1"/>
  <c r="Y241" i="8" s="1"/>
  <c r="Y332" i="8"/>
  <c r="AA426" i="8"/>
  <c r="AA424" i="8" s="1"/>
  <c r="Z508" i="8"/>
  <c r="Z502" i="8" s="1"/>
  <c r="Z525" i="8"/>
  <c r="Z523" i="8" s="1"/>
  <c r="Z521" i="8" s="1"/>
  <c r="Z586" i="8"/>
  <c r="Z584" i="8" s="1"/>
  <c r="Z582" i="8" s="1"/>
  <c r="I143" i="5"/>
  <c r="Z76" i="4"/>
  <c r="X110" i="4"/>
  <c r="Y144" i="4"/>
  <c r="Z144" i="4"/>
  <c r="Y72" i="8"/>
  <c r="Y70" i="8" s="1"/>
  <c r="Y68" i="8" s="1"/>
  <c r="Y196" i="8"/>
  <c r="Y251" i="8"/>
  <c r="Y311" i="8"/>
  <c r="Y309" i="8" s="1"/>
  <c r="Y360" i="8"/>
  <c r="Y372" i="8"/>
  <c r="Z426" i="8"/>
  <c r="Z424" i="8" s="1"/>
  <c r="Y484" i="8"/>
  <c r="Y442" i="8" s="1"/>
  <c r="Y555" i="8"/>
  <c r="Y553" i="8" s="1"/>
  <c r="Y551" i="8" s="1"/>
  <c r="Y519" i="8" s="1"/>
  <c r="Z605" i="8"/>
  <c r="Z601" i="8" s="1"/>
  <c r="Z599" i="8" s="1"/>
  <c r="Y614" i="8"/>
  <c r="Z276" i="8"/>
  <c r="J138" i="5"/>
  <c r="Z11" i="4"/>
  <c r="X11" i="4" s="1"/>
  <c r="W76" i="5"/>
  <c r="V76" i="5" s="1"/>
  <c r="W96" i="5"/>
  <c r="V96" i="5" s="1"/>
  <c r="Z97" i="8"/>
  <c r="Z88" i="8" s="1"/>
  <c r="Z116" i="8"/>
  <c r="Z114" i="8" s="1"/>
  <c r="Z102" i="8" s="1"/>
  <c r="Y158" i="8"/>
  <c r="Y339" i="8"/>
  <c r="Y337" i="8" s="1"/>
  <c r="AA442" i="8"/>
  <c r="Y477" i="8"/>
  <c r="AA502" i="8"/>
  <c r="Y406" i="8"/>
  <c r="Z442" i="8"/>
  <c r="Z128" i="4"/>
  <c r="W30" i="5"/>
  <c r="V30" i="5" s="1"/>
  <c r="Z360" i="8"/>
  <c r="Z354" i="8" s="1"/>
  <c r="Z352" i="8" s="1"/>
  <c r="AA519" i="8"/>
  <c r="Y606" i="8"/>
  <c r="Y605" i="8" s="1"/>
  <c r="Y601" i="8" s="1"/>
  <c r="Y599" i="8" s="1"/>
  <c r="Z637" i="8"/>
  <c r="Z635" i="8" s="1"/>
  <c r="Z633" i="8" s="1"/>
  <c r="I76" i="5"/>
  <c r="Y40" i="4"/>
  <c r="Z339" i="8"/>
  <c r="Z337" i="8" s="1"/>
  <c r="AA580" i="8"/>
  <c r="Y17" i="8"/>
  <c r="Y15" i="8" s="1"/>
  <c r="Y13" i="8" s="1"/>
  <c r="Y280" i="8"/>
  <c r="Y278" i="8" s="1"/>
  <c r="AA381" i="8"/>
  <c r="I118" i="5"/>
  <c r="X101" i="4"/>
  <c r="X121" i="4"/>
  <c r="Y105" i="4"/>
  <c r="Y168" i="8"/>
  <c r="Z13" i="8"/>
  <c r="Y502" i="8"/>
  <c r="W52" i="5"/>
  <c r="V52" i="5" s="1"/>
  <c r="V70" i="5"/>
  <c r="W68" i="5"/>
  <c r="V68" i="5" s="1"/>
  <c r="W13" i="5"/>
  <c r="V15" i="5"/>
  <c r="V13" i="5" s="1"/>
  <c r="V22" i="5"/>
  <c r="V91" i="5"/>
  <c r="V89" i="5" s="1"/>
  <c r="W89" i="5"/>
  <c r="V102" i="5"/>
  <c r="W97" i="5"/>
  <c r="V97" i="5" s="1"/>
  <c r="V24" i="5"/>
  <c r="W35" i="5"/>
  <c r="V35" i="5" s="1"/>
  <c r="V50" i="5"/>
  <c r="V93" i="5"/>
  <c r="V116" i="5"/>
  <c r="V114" i="5" s="1"/>
  <c r="V18" i="5"/>
  <c r="X81" i="5"/>
  <c r="X134" i="4"/>
  <c r="Y128" i="4"/>
  <c r="X76" i="4"/>
  <c r="X105" i="4"/>
  <c r="X96" i="4"/>
  <c r="X144" i="4"/>
  <c r="J81" i="5"/>
  <c r="K97" i="5"/>
  <c r="J97" i="5" s="1"/>
  <c r="K20" i="5"/>
  <c r="J20" i="5" s="1"/>
  <c r="J101" i="5"/>
  <c r="J99" i="5" s="1"/>
  <c r="J96" i="5"/>
  <c r="J19" i="5"/>
  <c r="J24" i="5"/>
  <c r="L13" i="5"/>
  <c r="L11" i="5" s="1"/>
  <c r="L20" i="5"/>
  <c r="L45" i="5"/>
  <c r="L65" i="5"/>
  <c r="L63" i="5" s="1"/>
  <c r="L70" i="5"/>
  <c r="L68" i="5" s="1"/>
  <c r="L75" i="5"/>
  <c r="L73" i="5" s="1"/>
  <c r="L78" i="5"/>
  <c r="L81" i="5" s="1"/>
  <c r="L80" i="5"/>
  <c r="L83" i="5" s="1"/>
  <c r="L84" i="5" s="1"/>
  <c r="L85" i="5" s="1"/>
  <c r="L88" i="5"/>
  <c r="L86" i="5" s="1"/>
  <c r="L89" i="5"/>
  <c r="L99" i="5"/>
  <c r="L97" i="5" s="1"/>
  <c r="L104" i="5"/>
  <c r="L102" i="5" s="1"/>
  <c r="L105" i="5"/>
  <c r="L106" i="5" s="1"/>
  <c r="L107" i="5"/>
  <c r="L111" i="5"/>
  <c r="L114" i="5"/>
  <c r="K124" i="5"/>
  <c r="K122" i="5" s="1"/>
  <c r="K118" i="5" s="1"/>
  <c r="L132" i="5"/>
  <c r="J132" i="5" s="1"/>
  <c r="L138" i="5"/>
  <c r="K141" i="5"/>
  <c r="L145" i="5"/>
  <c r="J145" i="5" s="1"/>
  <c r="K150" i="5"/>
  <c r="L152" i="5"/>
  <c r="X128" i="4" l="1"/>
  <c r="W134" i="4"/>
  <c r="Z11" i="8"/>
  <c r="I9" i="5"/>
  <c r="Z166" i="8"/>
  <c r="Z132" i="8" s="1"/>
  <c r="Y11" i="8"/>
  <c r="Z519" i="8"/>
  <c r="Z10" i="4"/>
  <c r="AA422" i="8"/>
  <c r="Z422" i="8"/>
  <c r="Z580" i="8"/>
  <c r="Z326" i="8"/>
  <c r="T147" i="5"/>
  <c r="T148" i="5" s="1"/>
  <c r="T149" i="5" s="1"/>
  <c r="T152" i="5" s="1"/>
  <c r="T140" i="5"/>
  <c r="Y422" i="8"/>
  <c r="Z10" i="8"/>
  <c r="X10" i="4"/>
  <c r="Y276" i="8"/>
  <c r="K125" i="5"/>
  <c r="K126" i="5" s="1"/>
  <c r="K129" i="5" s="1"/>
  <c r="K127" i="5" s="1"/>
  <c r="Y10" i="4"/>
  <c r="L150" i="5"/>
  <c r="L143" i="5" s="1"/>
  <c r="J152" i="5"/>
  <c r="J150" i="5" s="1"/>
  <c r="J143" i="5" s="1"/>
  <c r="L76" i="5"/>
  <c r="W20" i="5"/>
  <c r="V20" i="5" s="1"/>
  <c r="K11" i="5"/>
  <c r="L122" i="5"/>
  <c r="J122" i="5" s="1"/>
  <c r="N605" i="8"/>
  <c r="V134" i="4" l="1"/>
  <c r="W128" i="4"/>
  <c r="W10" i="4" s="1"/>
  <c r="K130" i="5"/>
  <c r="K131" i="5"/>
  <c r="K134" i="5" s="1"/>
  <c r="K135" i="5" s="1"/>
  <c r="K136" i="5" s="1"/>
  <c r="W11" i="5"/>
  <c r="J11" i="5"/>
  <c r="K9" i="5"/>
  <c r="M24" i="4"/>
  <c r="K132" i="5" l="1"/>
  <c r="K145" i="5" s="1"/>
  <c r="K143" i="5" s="1"/>
  <c r="U134" i="4"/>
  <c r="U128" i="4" s="1"/>
  <c r="U10" i="4" s="1"/>
  <c r="V128" i="4"/>
  <c r="V10" i="4" s="1"/>
  <c r="W9" i="5"/>
  <c r="V11" i="5"/>
  <c r="K137" i="5"/>
  <c r="K139" i="5"/>
  <c r="K142" i="5" s="1"/>
  <c r="T128" i="8"/>
  <c r="V69" i="1"/>
  <c r="V17" i="1"/>
  <c r="P18" i="1"/>
  <c r="K140" i="5" l="1"/>
  <c r="K147" i="5"/>
  <c r="K148" i="5" s="1"/>
  <c r="K149" i="5" s="1"/>
  <c r="K152" i="5" s="1"/>
  <c r="R162" i="4"/>
  <c r="R160" i="4" s="1"/>
  <c r="R158" i="4" s="1"/>
  <c r="T160" i="4"/>
  <c r="T158" i="4" s="1"/>
  <c r="S160" i="4"/>
  <c r="S158" i="4" s="1"/>
  <c r="R157" i="4"/>
  <c r="R155" i="4" s="1"/>
  <c r="T155" i="4"/>
  <c r="S155" i="4"/>
  <c r="R154" i="4"/>
  <c r="R152" i="4" s="1"/>
  <c r="T152" i="4"/>
  <c r="S152" i="4"/>
  <c r="R151" i="4"/>
  <c r="R149" i="4" s="1"/>
  <c r="T149" i="4"/>
  <c r="S149" i="4"/>
  <c r="R148" i="4"/>
  <c r="R146" i="4" s="1"/>
  <c r="T146" i="4"/>
  <c r="S146" i="4"/>
  <c r="T143" i="4"/>
  <c r="R143" i="4" s="1"/>
  <c r="R141" i="4" s="1"/>
  <c r="S141" i="4"/>
  <c r="R140" i="4"/>
  <c r="R138" i="4" s="1"/>
  <c r="T138" i="4"/>
  <c r="S138" i="4"/>
  <c r="T137" i="4"/>
  <c r="R137" i="4" s="1"/>
  <c r="T136" i="4"/>
  <c r="R136" i="4" s="1"/>
  <c r="R132" i="4"/>
  <c r="R130" i="4" s="1"/>
  <c r="T130" i="4"/>
  <c r="S130" i="4"/>
  <c r="R127" i="4"/>
  <c r="R126" i="4" s="1"/>
  <c r="T126" i="4"/>
  <c r="S126" i="4"/>
  <c r="R125" i="4"/>
  <c r="R124" i="4"/>
  <c r="R123" i="4"/>
  <c r="T121" i="4"/>
  <c r="S121" i="4"/>
  <c r="R120" i="4"/>
  <c r="R118" i="4" s="1"/>
  <c r="T118" i="4"/>
  <c r="S118" i="4"/>
  <c r="R117" i="4"/>
  <c r="R116" i="4"/>
  <c r="R115" i="4"/>
  <c r="R114" i="4"/>
  <c r="R113" i="4"/>
  <c r="R112" i="4"/>
  <c r="T110" i="4"/>
  <c r="S110" i="4"/>
  <c r="R109" i="4"/>
  <c r="R107" i="4" s="1"/>
  <c r="T107" i="4"/>
  <c r="S107" i="4"/>
  <c r="R104" i="4"/>
  <c r="R103" i="4"/>
  <c r="T101" i="4"/>
  <c r="S101" i="4"/>
  <c r="R100" i="4"/>
  <c r="R98" i="4" s="1"/>
  <c r="T98" i="4"/>
  <c r="S98" i="4"/>
  <c r="R95" i="4"/>
  <c r="R93" i="4" s="1"/>
  <c r="T93" i="4"/>
  <c r="S93" i="4"/>
  <c r="R92" i="4"/>
  <c r="R90" i="4" s="1"/>
  <c r="T90" i="4"/>
  <c r="S90" i="4"/>
  <c r="R89" i="4"/>
  <c r="R87" i="4" s="1"/>
  <c r="T87" i="4"/>
  <c r="S87" i="4"/>
  <c r="R86" i="4"/>
  <c r="R84" i="4" s="1"/>
  <c r="T84" i="4"/>
  <c r="S84" i="4"/>
  <c r="R83" i="4"/>
  <c r="R81" i="4" s="1"/>
  <c r="T81" i="4"/>
  <c r="S81" i="4"/>
  <c r="R80" i="4"/>
  <c r="R78" i="4" s="1"/>
  <c r="T78" i="4"/>
  <c r="S78" i="4"/>
  <c r="R75" i="4"/>
  <c r="R73" i="4" s="1"/>
  <c r="T73" i="4"/>
  <c r="S73" i="4"/>
  <c r="R72" i="4"/>
  <c r="R70" i="4" s="1"/>
  <c r="T70" i="4"/>
  <c r="S70" i="4"/>
  <c r="R69" i="4"/>
  <c r="R67" i="4" s="1"/>
  <c r="T67" i="4"/>
  <c r="S67" i="4"/>
  <c r="R66" i="4"/>
  <c r="R64" i="4" s="1"/>
  <c r="T64" i="4"/>
  <c r="S64" i="4"/>
  <c r="R61" i="4"/>
  <c r="R59" i="4" s="1"/>
  <c r="T59" i="4"/>
  <c r="S59" i="4"/>
  <c r="R58" i="4"/>
  <c r="R56" i="4" s="1"/>
  <c r="T56" i="4"/>
  <c r="S56" i="4"/>
  <c r="R55" i="4"/>
  <c r="R54" i="4"/>
  <c r="R52" i="4" s="1"/>
  <c r="T52" i="4"/>
  <c r="S52" i="4"/>
  <c r="R51" i="4"/>
  <c r="R49" i="4" s="1"/>
  <c r="T49" i="4"/>
  <c r="S49" i="4"/>
  <c r="R48" i="4"/>
  <c r="R47" i="4"/>
  <c r="T45" i="4"/>
  <c r="S45" i="4"/>
  <c r="R44" i="4"/>
  <c r="R42" i="4" s="1"/>
  <c r="T42" i="4"/>
  <c r="S42" i="4"/>
  <c r="R39" i="4"/>
  <c r="R37" i="4" s="1"/>
  <c r="R35" i="4" s="1"/>
  <c r="T37" i="4"/>
  <c r="T35" i="4" s="1"/>
  <c r="S37" i="4"/>
  <c r="S35" i="4" s="1"/>
  <c r="R34" i="4"/>
  <c r="R32" i="4" s="1"/>
  <c r="T32" i="4"/>
  <c r="S32" i="4"/>
  <c r="R31" i="4"/>
  <c r="R29" i="4" s="1"/>
  <c r="T29" i="4"/>
  <c r="S29" i="4"/>
  <c r="S27" i="4" s="1"/>
  <c r="R26" i="4"/>
  <c r="R24" i="4" s="1"/>
  <c r="T24" i="4"/>
  <c r="S24" i="4"/>
  <c r="R23" i="4"/>
  <c r="R21" i="4" s="1"/>
  <c r="T21" i="4"/>
  <c r="S21" i="4"/>
  <c r="R20" i="4"/>
  <c r="R19" i="4"/>
  <c r="R17" i="4" s="1"/>
  <c r="T17" i="4"/>
  <c r="S17" i="4"/>
  <c r="R16" i="4"/>
  <c r="R15" i="4"/>
  <c r="R13" i="4" s="1"/>
  <c r="T13" i="4"/>
  <c r="S13" i="4"/>
  <c r="L162" i="4"/>
  <c r="L160" i="4" s="1"/>
  <c r="L158" i="4" s="1"/>
  <c r="N160" i="4"/>
  <c r="N158" i="4" s="1"/>
  <c r="M160" i="4"/>
  <c r="M158" i="4" s="1"/>
  <c r="L157" i="4"/>
  <c r="L155" i="4" s="1"/>
  <c r="N155" i="4"/>
  <c r="M155" i="4"/>
  <c r="L154" i="4"/>
  <c r="L152" i="4" s="1"/>
  <c r="N152" i="4"/>
  <c r="M152" i="4"/>
  <c r="L151" i="4"/>
  <c r="L149" i="4" s="1"/>
  <c r="N149" i="4"/>
  <c r="M149" i="4"/>
  <c r="L148" i="4"/>
  <c r="L146" i="4" s="1"/>
  <c r="N146" i="4"/>
  <c r="N144" i="4" s="1"/>
  <c r="M146" i="4"/>
  <c r="N143" i="4"/>
  <c r="L143" i="4" s="1"/>
  <c r="L141" i="4" s="1"/>
  <c r="M141" i="4"/>
  <c r="L140" i="4"/>
  <c r="L138" i="4" s="1"/>
  <c r="N138" i="4"/>
  <c r="M138" i="4"/>
  <c r="N137" i="4"/>
  <c r="L137" i="4" s="1"/>
  <c r="N136" i="4"/>
  <c r="L136" i="4" s="1"/>
  <c r="N134" i="4"/>
  <c r="M134" i="4" s="1"/>
  <c r="L134" i="4" s="1"/>
  <c r="L132" i="4"/>
  <c r="L130" i="4" s="1"/>
  <c r="N130" i="4"/>
  <c r="M130" i="4"/>
  <c r="L127" i="4"/>
  <c r="L126" i="4" s="1"/>
  <c r="N126" i="4"/>
  <c r="M126" i="4"/>
  <c r="L125" i="4"/>
  <c r="L124" i="4"/>
  <c r="L123" i="4"/>
  <c r="N121" i="4"/>
  <c r="M121" i="4"/>
  <c r="L120" i="4"/>
  <c r="L118" i="4" s="1"/>
  <c r="N118" i="4"/>
  <c r="M118" i="4"/>
  <c r="L117" i="4"/>
  <c r="L116" i="4"/>
  <c r="L115" i="4"/>
  <c r="L114" i="4"/>
  <c r="L113" i="4"/>
  <c r="L112" i="4"/>
  <c r="N110" i="4"/>
  <c r="M110" i="4"/>
  <c r="L109" i="4"/>
  <c r="L107" i="4" s="1"/>
  <c r="N107" i="4"/>
  <c r="M107" i="4"/>
  <c r="L104" i="4"/>
  <c r="L103" i="4"/>
  <c r="N101" i="4"/>
  <c r="M101" i="4"/>
  <c r="L100" i="4"/>
  <c r="L98" i="4" s="1"/>
  <c r="N98" i="4"/>
  <c r="N96" i="4" s="1"/>
  <c r="M98" i="4"/>
  <c r="L95" i="4"/>
  <c r="L93" i="4" s="1"/>
  <c r="N93" i="4"/>
  <c r="M93" i="4"/>
  <c r="L92" i="4"/>
  <c r="L90" i="4" s="1"/>
  <c r="N90" i="4"/>
  <c r="M90" i="4"/>
  <c r="L89" i="4"/>
  <c r="L87" i="4" s="1"/>
  <c r="N87" i="4"/>
  <c r="M87" i="4"/>
  <c r="L86" i="4"/>
  <c r="L84" i="4" s="1"/>
  <c r="N84" i="4"/>
  <c r="M84" i="4"/>
  <c r="L83" i="4"/>
  <c r="L81" i="4" s="1"/>
  <c r="N81" i="4"/>
  <c r="M81" i="4"/>
  <c r="L80" i="4"/>
  <c r="L78" i="4" s="1"/>
  <c r="N78" i="4"/>
  <c r="M78" i="4"/>
  <c r="L75" i="4"/>
  <c r="L73" i="4" s="1"/>
  <c r="N73" i="4"/>
  <c r="M73" i="4"/>
  <c r="L72" i="4"/>
  <c r="L70" i="4" s="1"/>
  <c r="N70" i="4"/>
  <c r="M70" i="4"/>
  <c r="L69" i="4"/>
  <c r="L67" i="4" s="1"/>
  <c r="N67" i="4"/>
  <c r="M67" i="4"/>
  <c r="L66" i="4"/>
  <c r="L64" i="4" s="1"/>
  <c r="N64" i="4"/>
  <c r="M64" i="4"/>
  <c r="L61" i="4"/>
  <c r="L59" i="4" s="1"/>
  <c r="N59" i="4"/>
  <c r="M59" i="4"/>
  <c r="L58" i="4"/>
  <c r="L56" i="4" s="1"/>
  <c r="N56" i="4"/>
  <c r="M56" i="4"/>
  <c r="L55" i="4"/>
  <c r="L54" i="4"/>
  <c r="N52" i="4"/>
  <c r="M52" i="4"/>
  <c r="L51" i="4"/>
  <c r="L49" i="4" s="1"/>
  <c r="N49" i="4"/>
  <c r="M49" i="4"/>
  <c r="L48" i="4"/>
  <c r="L47" i="4"/>
  <c r="N45" i="4"/>
  <c r="M45" i="4"/>
  <c r="L44" i="4"/>
  <c r="L42" i="4" s="1"/>
  <c r="N42" i="4"/>
  <c r="M42" i="4"/>
  <c r="L39" i="4"/>
  <c r="L37" i="4" s="1"/>
  <c r="L35" i="4" s="1"/>
  <c r="N37" i="4"/>
  <c r="N35" i="4" s="1"/>
  <c r="M37" i="4"/>
  <c r="M35" i="4" s="1"/>
  <c r="L34" i="4"/>
  <c r="L32" i="4" s="1"/>
  <c r="N32" i="4"/>
  <c r="M32" i="4"/>
  <c r="L31" i="4"/>
  <c r="L29" i="4" s="1"/>
  <c r="N29" i="4"/>
  <c r="M29" i="4"/>
  <c r="L26" i="4"/>
  <c r="L24" i="4" s="1"/>
  <c r="N24" i="4"/>
  <c r="L23" i="4"/>
  <c r="L21" i="4" s="1"/>
  <c r="N21" i="4"/>
  <c r="M21" i="4"/>
  <c r="L20" i="4"/>
  <c r="L19" i="4"/>
  <c r="L17" i="4" s="1"/>
  <c r="N17" i="4"/>
  <c r="M17" i="4"/>
  <c r="L16" i="4"/>
  <c r="L15" i="4"/>
  <c r="L13" i="4" s="1"/>
  <c r="N13" i="4"/>
  <c r="M13" i="4"/>
  <c r="P109" i="1"/>
  <c r="L144" i="4" l="1"/>
  <c r="R121" i="4"/>
  <c r="M144" i="4"/>
  <c r="T27" i="4"/>
  <c r="S40" i="4"/>
  <c r="T40" i="4"/>
  <c r="S62" i="4"/>
  <c r="S76" i="4"/>
  <c r="T76" i="4"/>
  <c r="N11" i="4"/>
  <c r="M27" i="4"/>
  <c r="M76" i="4"/>
  <c r="S105" i="4"/>
  <c r="S96" i="4"/>
  <c r="R110" i="4"/>
  <c r="R105" i="4" s="1"/>
  <c r="T96" i="4"/>
  <c r="R101" i="4"/>
  <c r="R27" i="4"/>
  <c r="M40" i="4"/>
  <c r="M96" i="4"/>
  <c r="N105" i="4"/>
  <c r="L121" i="4"/>
  <c r="T62" i="4"/>
  <c r="M62" i="4"/>
  <c r="N62" i="4"/>
  <c r="T144" i="4"/>
  <c r="N27" i="4"/>
  <c r="N76" i="4"/>
  <c r="M105" i="4"/>
  <c r="R62" i="4"/>
  <c r="L27" i="4"/>
  <c r="L76" i="4"/>
  <c r="R96" i="4"/>
  <c r="L52" i="4"/>
  <c r="N141" i="4"/>
  <c r="N128" i="4" s="1"/>
  <c r="T141" i="4"/>
  <c r="S144" i="4"/>
  <c r="N40" i="4"/>
  <c r="M11" i="4"/>
  <c r="L45" i="4"/>
  <c r="L101" i="4"/>
  <c r="L96" i="4" s="1"/>
  <c r="L110" i="4"/>
  <c r="L105" i="4" s="1"/>
  <c r="M128" i="4"/>
  <c r="T105" i="4"/>
  <c r="S11" i="4"/>
  <c r="T11" i="4"/>
  <c r="R45" i="4"/>
  <c r="R40" i="4" s="1"/>
  <c r="R144" i="4"/>
  <c r="R76" i="4"/>
  <c r="L128" i="4"/>
  <c r="L62" i="4"/>
  <c r="V56" i="1"/>
  <c r="V26" i="1"/>
  <c r="P26" i="1"/>
  <c r="P25" i="1"/>
  <c r="V18" i="1"/>
  <c r="J69" i="1"/>
  <c r="J32" i="1"/>
  <c r="J25" i="1"/>
  <c r="J109" i="1"/>
  <c r="L40" i="4" l="1"/>
  <c r="M10" i="4"/>
  <c r="N10" i="4"/>
  <c r="L11" i="4"/>
  <c r="R11" i="4"/>
  <c r="T134" i="4"/>
  <c r="J33" i="1"/>
  <c r="L10" i="4" l="1"/>
  <c r="S134" i="4"/>
  <c r="T128" i="4"/>
  <c r="T10" i="4" s="1"/>
  <c r="K13" i="4"/>
  <c r="K17" i="4"/>
  <c r="K21" i="4"/>
  <c r="K24" i="4"/>
  <c r="K29" i="4"/>
  <c r="K32" i="4"/>
  <c r="K37" i="4"/>
  <c r="K35" i="4" s="1"/>
  <c r="K42" i="4"/>
  <c r="K45" i="4"/>
  <c r="K49" i="4"/>
  <c r="K52" i="4"/>
  <c r="K56" i="4"/>
  <c r="K59" i="4"/>
  <c r="K64" i="4"/>
  <c r="K67" i="4"/>
  <c r="K70" i="4"/>
  <c r="K73" i="4"/>
  <c r="K78" i="4"/>
  <c r="K81" i="4"/>
  <c r="K84" i="4"/>
  <c r="K87" i="4"/>
  <c r="K90" i="4"/>
  <c r="K93" i="4"/>
  <c r="K98" i="4"/>
  <c r="K101" i="4"/>
  <c r="K107" i="4"/>
  <c r="K110" i="4"/>
  <c r="K118" i="4"/>
  <c r="K121" i="4"/>
  <c r="K126" i="4"/>
  <c r="K130" i="4"/>
  <c r="K134" i="4"/>
  <c r="K136" i="4"/>
  <c r="K137" i="4"/>
  <c r="K138" i="4"/>
  <c r="K143" i="4"/>
  <c r="K141" i="4" s="1"/>
  <c r="K146" i="4"/>
  <c r="K149" i="4"/>
  <c r="K152" i="4"/>
  <c r="K155" i="4"/>
  <c r="K160" i="4"/>
  <c r="K158" i="4" s="1"/>
  <c r="K96" i="4" l="1"/>
  <c r="K62" i="4"/>
  <c r="K27" i="4"/>
  <c r="K40" i="4"/>
  <c r="K11" i="4"/>
  <c r="K105" i="4"/>
  <c r="K144" i="4"/>
  <c r="R134" i="4"/>
  <c r="R128" i="4" s="1"/>
  <c r="R10" i="4" s="1"/>
  <c r="S128" i="4"/>
  <c r="S10" i="4" s="1"/>
  <c r="K76" i="4"/>
  <c r="K128" i="4"/>
  <c r="G61" i="5"/>
  <c r="G60" i="5"/>
  <c r="K10" i="4" l="1"/>
  <c r="F54" i="4"/>
  <c r="G15" i="4" l="1"/>
  <c r="E17" i="5" l="1"/>
  <c r="E18" i="5"/>
  <c r="E24" i="5"/>
  <c r="E26" i="5"/>
  <c r="E27" i="5"/>
  <c r="E32" i="5"/>
  <c r="E38" i="5"/>
  <c r="E40" i="5"/>
  <c r="E43" i="5"/>
  <c r="E44" i="5"/>
  <c r="E47" i="5"/>
  <c r="E51" i="5"/>
  <c r="E54" i="5"/>
  <c r="E58" i="5"/>
  <c r="E61" i="5"/>
  <c r="E62" i="5"/>
  <c r="E83" i="5"/>
  <c r="E88" i="5"/>
  <c r="E96" i="5"/>
  <c r="E105" i="5"/>
  <c r="F125" i="5"/>
  <c r="F126" i="5"/>
  <c r="F129" i="5"/>
  <c r="F130" i="5"/>
  <c r="F131" i="5"/>
  <c r="F137" i="5"/>
  <c r="F152" i="5"/>
  <c r="AA336" i="8" l="1"/>
  <c r="AA229" i="8"/>
  <c r="AA359" i="8"/>
  <c r="AA211" i="8" l="1"/>
  <c r="AA204" i="8" s="1"/>
  <c r="AA166" i="8" s="1"/>
  <c r="AA132" i="8" s="1"/>
  <c r="Y229" i="8"/>
  <c r="Y211" i="8" s="1"/>
  <c r="Y204" i="8" s="1"/>
  <c r="Y166" i="8" s="1"/>
  <c r="Y132" i="8" s="1"/>
  <c r="Y336" i="8"/>
  <c r="Y335" i="8" s="1"/>
  <c r="Y330" i="8" s="1"/>
  <c r="Y328" i="8" s="1"/>
  <c r="AA335" i="8"/>
  <c r="AA330" i="8" s="1"/>
  <c r="AA328" i="8" s="1"/>
  <c r="AA356" i="8"/>
  <c r="AA354" i="8" s="1"/>
  <c r="AA352" i="8" s="1"/>
  <c r="Y359" i="8"/>
  <c r="Y356" i="8" s="1"/>
  <c r="Y354" i="8" s="1"/>
  <c r="Y352" i="8" s="1"/>
  <c r="L131" i="5"/>
  <c r="G154" i="4"/>
  <c r="H26" i="4"/>
  <c r="G26" i="4"/>
  <c r="AA326" i="8" l="1"/>
  <c r="J131" i="5"/>
  <c r="L127" i="5"/>
  <c r="Y326" i="8"/>
  <c r="Y10" i="8" s="1"/>
  <c r="AA10" i="8"/>
  <c r="U131" i="5"/>
  <c r="E35" i="5"/>
  <c r="E109" i="1"/>
  <c r="E87" i="1"/>
  <c r="E83" i="1"/>
  <c r="E69" i="1"/>
  <c r="E56" i="1"/>
  <c r="E30" i="1"/>
  <c r="E25" i="1"/>
  <c r="E21" i="1"/>
  <c r="E18" i="1"/>
  <c r="E17" i="1"/>
  <c r="E16" i="1"/>
  <c r="S131" i="5" l="1"/>
  <c r="U127" i="5"/>
  <c r="J127" i="5"/>
  <c r="L118" i="5"/>
  <c r="N14" i="1"/>
  <c r="M14" i="1" s="1"/>
  <c r="N22" i="1"/>
  <c r="N14" i="3" s="1"/>
  <c r="O14" i="3" s="1"/>
  <c r="N42" i="1"/>
  <c r="N48" i="1"/>
  <c r="M48" i="1" s="1"/>
  <c r="N54" i="1"/>
  <c r="M54" i="1" s="1"/>
  <c r="N36" i="3" s="1"/>
  <c r="O51" i="1"/>
  <c r="P33" i="3" s="1"/>
  <c r="N33" i="3" s="1"/>
  <c r="O59" i="1"/>
  <c r="N66" i="1"/>
  <c r="T66" i="1" s="1"/>
  <c r="M69" i="1"/>
  <c r="M70" i="1"/>
  <c r="M67" i="1" s="1"/>
  <c r="N48" i="3" s="1"/>
  <c r="M71" i="1"/>
  <c r="N74" i="1"/>
  <c r="N72" i="1" s="1"/>
  <c r="N75" i="1"/>
  <c r="M75" i="1" s="1"/>
  <c r="N54" i="3" s="1"/>
  <c r="N97" i="1"/>
  <c r="T97" i="1" s="1"/>
  <c r="N98" i="1"/>
  <c r="T98" i="1" s="1"/>
  <c r="S98" i="1" s="1"/>
  <c r="N101" i="1"/>
  <c r="N105" i="1"/>
  <c r="M105" i="1" s="1"/>
  <c r="N67" i="1"/>
  <c r="O104" i="1"/>
  <c r="O107" i="1"/>
  <c r="U107" i="1" s="1"/>
  <c r="O108" i="1"/>
  <c r="U108" i="1" s="1"/>
  <c r="S108" i="1" s="1"/>
  <c r="O109" i="1"/>
  <c r="M16" i="1"/>
  <c r="M17" i="1"/>
  <c r="M18" i="1"/>
  <c r="M21" i="1"/>
  <c r="M19" i="1" s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4" i="1"/>
  <c r="M45" i="1"/>
  <c r="M53" i="1"/>
  <c r="M51" i="1" s="1"/>
  <c r="N53" i="1"/>
  <c r="M56" i="1"/>
  <c r="M57" i="1"/>
  <c r="M58" i="1"/>
  <c r="M59" i="1"/>
  <c r="M61" i="1"/>
  <c r="O64" i="1"/>
  <c r="M77" i="1"/>
  <c r="N78" i="1"/>
  <c r="N79" i="1"/>
  <c r="T79" i="1" s="1"/>
  <c r="S79" i="1" s="1"/>
  <c r="N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7" i="1"/>
  <c r="V29" i="1"/>
  <c r="V30" i="1"/>
  <c r="P94" i="1"/>
  <c r="P93" i="1"/>
  <c r="P92" i="1"/>
  <c r="Q71" i="3" s="1"/>
  <c r="P88" i="1"/>
  <c r="P87" i="1"/>
  <c r="P86" i="1"/>
  <c r="P84" i="1"/>
  <c r="P83" i="1"/>
  <c r="P82" i="1"/>
  <c r="P81" i="1"/>
  <c r="P77" i="1"/>
  <c r="P74" i="1"/>
  <c r="P71" i="1"/>
  <c r="P70" i="1"/>
  <c r="P69" i="1"/>
  <c r="P67" i="1" s="1"/>
  <c r="Q48" i="3" s="1"/>
  <c r="P58" i="1"/>
  <c r="Q57" i="1"/>
  <c r="P56" i="1"/>
  <c r="P44" i="1"/>
  <c r="P38" i="1"/>
  <c r="Q37" i="1"/>
  <c r="P37" i="1" s="1"/>
  <c r="P36" i="1"/>
  <c r="P35" i="1"/>
  <c r="Q34" i="1"/>
  <c r="P34" i="1" s="1"/>
  <c r="P33" i="1"/>
  <c r="P32" i="1"/>
  <c r="P31" i="1"/>
  <c r="P30" i="1"/>
  <c r="P29" i="1"/>
  <c r="P28" i="1"/>
  <c r="P27" i="1"/>
  <c r="P24" i="1"/>
  <c r="P21" i="1"/>
  <c r="P17" i="1"/>
  <c r="K77" i="1"/>
  <c r="J77" i="1" s="1"/>
  <c r="H77" i="1"/>
  <c r="G77" i="1" s="1"/>
  <c r="V14" i="1"/>
  <c r="W19" i="1"/>
  <c r="W37" i="1"/>
  <c r="V37" i="1" s="1"/>
  <c r="Q39" i="1"/>
  <c r="Q40" i="1"/>
  <c r="Q41" i="1"/>
  <c r="W41" i="1" s="1"/>
  <c r="V41" i="1" s="1"/>
  <c r="Q45" i="1"/>
  <c r="W48" i="1"/>
  <c r="W67" i="1"/>
  <c r="W72" i="1"/>
  <c r="W88" i="1"/>
  <c r="V88" i="1" s="1"/>
  <c r="Q85" i="1"/>
  <c r="W86" i="1"/>
  <c r="Q89" i="1"/>
  <c r="W89" i="1" s="1"/>
  <c r="V89" i="1" s="1"/>
  <c r="Q90" i="1"/>
  <c r="Q91" i="1"/>
  <c r="W91" i="1" s="1"/>
  <c r="V91" i="1" s="1"/>
  <c r="W75" i="1"/>
  <c r="W105" i="1"/>
  <c r="V105" i="1" s="1"/>
  <c r="W97" i="1"/>
  <c r="V97" i="1" s="1"/>
  <c r="U282" i="8"/>
  <c r="U349" i="8"/>
  <c r="U347" i="8" s="1"/>
  <c r="U360" i="8"/>
  <c r="U388" i="8"/>
  <c r="U57" i="8"/>
  <c r="U54" i="8" s="1"/>
  <c r="U515" i="8"/>
  <c r="U514" i="8" s="1"/>
  <c r="U525" i="8"/>
  <c r="U523" i="8" s="1"/>
  <c r="U521" i="8" s="1"/>
  <c r="U555" i="8"/>
  <c r="U586" i="8"/>
  <c r="U584" i="8" s="1"/>
  <c r="U582" i="8" s="1"/>
  <c r="U593" i="8"/>
  <c r="U591" i="8" s="1"/>
  <c r="U589" i="8" s="1"/>
  <c r="U637" i="8"/>
  <c r="U635" i="8" s="1"/>
  <c r="U633" i="8" s="1"/>
  <c r="V92" i="1"/>
  <c r="W71" i="3" s="1"/>
  <c r="V93" i="1"/>
  <c r="V94" i="1"/>
  <c r="V87" i="1"/>
  <c r="V86" i="1"/>
  <c r="V74" i="1"/>
  <c r="V81" i="1"/>
  <c r="V82" i="1"/>
  <c r="V83" i="1"/>
  <c r="V84" i="1"/>
  <c r="V77" i="1"/>
  <c r="V50" i="1"/>
  <c r="P50" i="1"/>
  <c r="J50" i="1"/>
  <c r="X51" i="1"/>
  <c r="Y33" i="3" s="1"/>
  <c r="W33" i="3" s="1"/>
  <c r="V70" i="1"/>
  <c r="V71" i="1"/>
  <c r="V72" i="1"/>
  <c r="W51" i="3" s="1"/>
  <c r="V75" i="1"/>
  <c r="W54" i="3" s="1"/>
  <c r="T603" i="8"/>
  <c r="T606" i="8"/>
  <c r="T93" i="5" s="1"/>
  <c r="S93" i="5" s="1"/>
  <c r="T607" i="8"/>
  <c r="T608" i="8"/>
  <c r="T605" i="8" s="1"/>
  <c r="T601" i="8" s="1"/>
  <c r="T599" i="8" s="1"/>
  <c r="T609" i="8"/>
  <c r="T611" i="8"/>
  <c r="T614" i="8"/>
  <c r="T558" i="8"/>
  <c r="T560" i="8"/>
  <c r="T562" i="8"/>
  <c r="T565" i="8"/>
  <c r="T342" i="8"/>
  <c r="T335" i="8"/>
  <c r="T170" i="8"/>
  <c r="T172" i="8"/>
  <c r="T174" i="8"/>
  <c r="T176" i="8"/>
  <c r="T179" i="8"/>
  <c r="T181" i="8"/>
  <c r="T184" i="8"/>
  <c r="T191" i="8"/>
  <c r="T194" i="8"/>
  <c r="T196" i="8"/>
  <c r="T202" i="8"/>
  <c r="T122" i="8"/>
  <c r="S62" i="8"/>
  <c r="U10" i="6"/>
  <c r="O10" i="6"/>
  <c r="T639" i="8"/>
  <c r="Q116" i="5" s="1"/>
  <c r="Q114" i="5" s="1"/>
  <c r="Q93" i="5"/>
  <c r="P93" i="5" s="1"/>
  <c r="T500" i="8"/>
  <c r="T498" i="8" s="1"/>
  <c r="T467" i="8"/>
  <c r="T465" i="8" s="1"/>
  <c r="T473" i="8"/>
  <c r="T471" i="8" s="1"/>
  <c r="T486" i="8"/>
  <c r="T488" i="8"/>
  <c r="T490" i="8"/>
  <c r="T495" i="8"/>
  <c r="T493" i="8" s="1"/>
  <c r="M99" i="8"/>
  <c r="M98" i="8"/>
  <c r="U170" i="8"/>
  <c r="U174" i="8"/>
  <c r="U176" i="8"/>
  <c r="U179" i="8"/>
  <c r="U181" i="8"/>
  <c r="U188" i="8"/>
  <c r="U191" i="8"/>
  <c r="U194" i="8"/>
  <c r="U196" i="8"/>
  <c r="U202" i="8"/>
  <c r="U206" i="8"/>
  <c r="U209" i="8"/>
  <c r="T206" i="8"/>
  <c r="T209" i="8"/>
  <c r="S189" i="8"/>
  <c r="S190" i="8"/>
  <c r="S175" i="8"/>
  <c r="S174" i="8" s="1"/>
  <c r="S177" i="8"/>
  <c r="S176" i="8" s="1"/>
  <c r="S178" i="8"/>
  <c r="S180" i="8"/>
  <c r="S179" i="8" s="1"/>
  <c r="S182" i="8"/>
  <c r="S183" i="8"/>
  <c r="S185" i="8"/>
  <c r="S187" i="8"/>
  <c r="S192" i="8"/>
  <c r="S193" i="8"/>
  <c r="S195" i="8"/>
  <c r="S194" i="8" s="1"/>
  <c r="S197" i="8"/>
  <c r="S198" i="8"/>
  <c r="S199" i="8"/>
  <c r="S200" i="8"/>
  <c r="S201" i="8"/>
  <c r="S203" i="8"/>
  <c r="S202" i="8" s="1"/>
  <c r="S224" i="8"/>
  <c r="S222" i="8"/>
  <c r="S212" i="8"/>
  <c r="S216" i="8"/>
  <c r="S220" i="8"/>
  <c r="S226" i="8"/>
  <c r="S228" i="8"/>
  <c r="S230" i="8"/>
  <c r="S231" i="8"/>
  <c r="S207" i="8"/>
  <c r="S206" i="8" s="1"/>
  <c r="S208" i="8"/>
  <c r="S210" i="8"/>
  <c r="S209" i="8" s="1"/>
  <c r="Q104" i="5"/>
  <c r="Q25" i="5"/>
  <c r="P25" i="5" s="1"/>
  <c r="M96" i="8"/>
  <c r="T72" i="8"/>
  <c r="T70" i="8" s="1"/>
  <c r="T68" i="8" s="1"/>
  <c r="Q33" i="5"/>
  <c r="P34" i="5"/>
  <c r="Q29" i="5"/>
  <c r="Q27" i="5"/>
  <c r="P27" i="5" s="1"/>
  <c r="Q26" i="5"/>
  <c r="P91" i="1"/>
  <c r="Q42" i="1"/>
  <c r="P42" i="1" s="1"/>
  <c r="Q19" i="1"/>
  <c r="Q14" i="1"/>
  <c r="Q54" i="1"/>
  <c r="Q48" i="1"/>
  <c r="R30" i="3" s="1"/>
  <c r="Q30" i="3" s="1"/>
  <c r="Q67" i="1"/>
  <c r="Q72" i="1"/>
  <c r="R51" i="3" s="1"/>
  <c r="Q75" i="1"/>
  <c r="Q105" i="1"/>
  <c r="P105" i="1" s="1"/>
  <c r="U128" i="8"/>
  <c r="U126" i="8" s="1"/>
  <c r="U124" i="8" s="1"/>
  <c r="S129" i="8"/>
  <c r="S130" i="8"/>
  <c r="S131" i="8"/>
  <c r="T126" i="8"/>
  <c r="S238" i="8"/>
  <c r="S239" i="8"/>
  <c r="S240" i="8"/>
  <c r="U232" i="8"/>
  <c r="U236" i="8"/>
  <c r="W124" i="5"/>
  <c r="W125" i="5" s="1"/>
  <c r="W126" i="5" s="1"/>
  <c r="W129" i="5" s="1"/>
  <c r="W130" i="5" s="1"/>
  <c r="W150" i="5"/>
  <c r="V149" i="5"/>
  <c r="V148" i="5"/>
  <c r="V147" i="5"/>
  <c r="V142" i="5"/>
  <c r="V141" i="5"/>
  <c r="W141" i="5"/>
  <c r="V140" i="5"/>
  <c r="V139" i="5"/>
  <c r="X138" i="5"/>
  <c r="V137" i="5"/>
  <c r="V136" i="5"/>
  <c r="V135" i="5"/>
  <c r="V134" i="5"/>
  <c r="X132" i="5"/>
  <c r="V132" i="5" s="1"/>
  <c r="X131" i="5"/>
  <c r="V131" i="5" s="1"/>
  <c r="V130" i="5"/>
  <c r="V129" i="5"/>
  <c r="V124" i="5"/>
  <c r="W122" i="5"/>
  <c r="W118" i="5" s="1"/>
  <c r="Y78" i="3"/>
  <c r="Y75" i="3"/>
  <c r="X75" i="3"/>
  <c r="W75" i="3"/>
  <c r="Y74" i="3"/>
  <c r="Y71" i="3"/>
  <c r="X71" i="3"/>
  <c r="Y54" i="3"/>
  <c r="X54" i="3"/>
  <c r="Y51" i="3"/>
  <c r="X51" i="3"/>
  <c r="Y48" i="3"/>
  <c r="X48" i="3"/>
  <c r="X64" i="1"/>
  <c r="Y45" i="3" s="1"/>
  <c r="R104" i="1"/>
  <c r="X104" i="1" s="1"/>
  <c r="R107" i="1"/>
  <c r="X107" i="1" s="1"/>
  <c r="V107" i="1" s="1"/>
  <c r="R109" i="1"/>
  <c r="X109" i="1" s="1"/>
  <c r="V109" i="1" s="1"/>
  <c r="X40" i="3"/>
  <c r="Y36" i="3"/>
  <c r="X33" i="3"/>
  <c r="Y30" i="3"/>
  <c r="X30" i="3"/>
  <c r="W30" i="3" s="1"/>
  <c r="Y14" i="3"/>
  <c r="Y12" i="3"/>
  <c r="Q78" i="1"/>
  <c r="V58" i="1"/>
  <c r="V53" i="1"/>
  <c r="V51" i="1" s="1"/>
  <c r="V48" i="1"/>
  <c r="V44" i="1"/>
  <c r="V38" i="1"/>
  <c r="V36" i="1"/>
  <c r="V35" i="1"/>
  <c r="V33" i="1"/>
  <c r="V32" i="1"/>
  <c r="V28" i="1"/>
  <c r="V27" i="1"/>
  <c r="V25" i="1"/>
  <c r="V24" i="1"/>
  <c r="V21" i="1"/>
  <c r="V19" i="1" s="1"/>
  <c r="V16" i="1"/>
  <c r="X34" i="7"/>
  <c r="V34" i="7" s="1"/>
  <c r="W34" i="7"/>
  <c r="R34" i="7"/>
  <c r="P34" i="7" s="1"/>
  <c r="Q34" i="7"/>
  <c r="W30" i="7"/>
  <c r="V30" i="7" s="1"/>
  <c r="Q30" i="7"/>
  <c r="P30" i="7" s="1"/>
  <c r="X26" i="7"/>
  <c r="V26" i="7" s="1"/>
  <c r="V19" i="7"/>
  <c r="X13" i="7"/>
  <c r="V13" i="7"/>
  <c r="W13" i="7"/>
  <c r="Q13" i="7"/>
  <c r="U366" i="8"/>
  <c r="U368" i="8"/>
  <c r="U370" i="8"/>
  <c r="U372" i="8"/>
  <c r="S357" i="8"/>
  <c r="S362" i="8"/>
  <c r="S363" i="8"/>
  <c r="S364" i="8"/>
  <c r="U332" i="8"/>
  <c r="U385" i="8"/>
  <c r="U391" i="8"/>
  <c r="U399" i="8"/>
  <c r="U401" i="8"/>
  <c r="U403" i="8"/>
  <c r="U339" i="8"/>
  <c r="U337" i="8" s="1"/>
  <c r="U375" i="8"/>
  <c r="U134" i="8"/>
  <c r="U142" i="8"/>
  <c r="U154" i="8"/>
  <c r="U245" i="8"/>
  <c r="U247" i="8"/>
  <c r="U249" i="8"/>
  <c r="U251" i="8"/>
  <c r="U60" i="8"/>
  <c r="U58" i="8" s="1"/>
  <c r="U72" i="8"/>
  <c r="U70" i="8" s="1"/>
  <c r="U68" i="8" s="1"/>
  <c r="U78" i="8"/>
  <c r="U97" i="8"/>
  <c r="U88" i="8" s="1"/>
  <c r="U104" i="8"/>
  <c r="U108" i="8"/>
  <c r="U118" i="8"/>
  <c r="U122" i="8"/>
  <c r="U286" i="8"/>
  <c r="U288" i="8"/>
  <c r="U290" i="8"/>
  <c r="U292" i="8"/>
  <c r="U280" i="8" s="1"/>
  <c r="U278" i="8" s="1"/>
  <c r="U276" i="8" s="1"/>
  <c r="U294" i="8"/>
  <c r="U296" i="8"/>
  <c r="U303" i="8"/>
  <c r="U309" i="8"/>
  <c r="U408" i="8"/>
  <c r="U414" i="8"/>
  <c r="U428" i="8"/>
  <c r="U430" i="8"/>
  <c r="U438" i="8"/>
  <c r="U440" i="8"/>
  <c r="U467" i="8"/>
  <c r="U465" i="8" s="1"/>
  <c r="U473" i="8"/>
  <c r="U471" i="8" s="1"/>
  <c r="U486" i="8"/>
  <c r="U488" i="8"/>
  <c r="U490" i="8"/>
  <c r="U495" i="8"/>
  <c r="U493" i="8" s="1"/>
  <c r="U500" i="8"/>
  <c r="U498" i="8" s="1"/>
  <c r="U506" i="8"/>
  <c r="U504" i="8" s="1"/>
  <c r="U508" i="8"/>
  <c r="U512" i="8"/>
  <c r="U510" i="8" s="1"/>
  <c r="U541" i="8"/>
  <c r="U558" i="8"/>
  <c r="U560" i="8"/>
  <c r="U562" i="8"/>
  <c r="U565" i="8"/>
  <c r="U567" i="8"/>
  <c r="U603" i="8"/>
  <c r="U605" i="8"/>
  <c r="U601" i="8" s="1"/>
  <c r="U599" i="8" s="1"/>
  <c r="U580" i="8" s="1"/>
  <c r="U611" i="8"/>
  <c r="U614" i="8"/>
  <c r="U620" i="8"/>
  <c r="S285" i="8"/>
  <c r="S283" i="8"/>
  <c r="S287" i="8"/>
  <c r="S286" i="8" s="1"/>
  <c r="S289" i="8"/>
  <c r="S288" i="8"/>
  <c r="S291" i="8"/>
  <c r="S290" i="8" s="1"/>
  <c r="S293" i="8"/>
  <c r="S292" i="8" s="1"/>
  <c r="S295" i="8"/>
  <c r="S294" i="8"/>
  <c r="S632" i="8"/>
  <c r="S631" i="8" s="1"/>
  <c r="U631" i="8"/>
  <c r="T631" i="8"/>
  <c r="S630" i="8"/>
  <c r="S629" i="8" s="1"/>
  <c r="U629" i="8"/>
  <c r="T629" i="8"/>
  <c r="S628" i="8"/>
  <c r="S627" i="8"/>
  <c r="S626" i="8"/>
  <c r="S625" i="8"/>
  <c r="S624" i="8"/>
  <c r="S623" i="8"/>
  <c r="S622" i="8"/>
  <c r="S620" i="8" s="1"/>
  <c r="T620" i="8"/>
  <c r="S619" i="8"/>
  <c r="S618" i="8"/>
  <c r="S617" i="8"/>
  <c r="S616" i="8"/>
  <c r="S615" i="8"/>
  <c r="S613" i="8"/>
  <c r="S612" i="8"/>
  <c r="S609" i="8"/>
  <c r="S607" i="8"/>
  <c r="S606" i="8"/>
  <c r="S604" i="8"/>
  <c r="S603" i="8" s="1"/>
  <c r="S598" i="8"/>
  <c r="S597" i="8" s="1"/>
  <c r="U597" i="8"/>
  <c r="T597" i="8"/>
  <c r="S596" i="8"/>
  <c r="S594" i="8"/>
  <c r="S588" i="8"/>
  <c r="S579" i="8"/>
  <c r="S578" i="8" s="1"/>
  <c r="U578" i="8"/>
  <c r="T578" i="8"/>
  <c r="S577" i="8"/>
  <c r="S576" i="8" s="1"/>
  <c r="U576" i="8"/>
  <c r="T576" i="8"/>
  <c r="S575" i="8"/>
  <c r="S574" i="8" s="1"/>
  <c r="U574" i="8"/>
  <c r="T574" i="8"/>
  <c r="S573" i="8"/>
  <c r="S572" i="8"/>
  <c r="S571" i="8" s="1"/>
  <c r="U571" i="8"/>
  <c r="T571" i="8"/>
  <c r="S569" i="8"/>
  <c r="S567" i="8" s="1"/>
  <c r="T567" i="8"/>
  <c r="S566" i="8"/>
  <c r="S565" i="8" s="1"/>
  <c r="S564" i="8"/>
  <c r="S563" i="8"/>
  <c r="S561" i="8"/>
  <c r="S560" i="8" s="1"/>
  <c r="S559" i="8"/>
  <c r="S558" i="8" s="1"/>
  <c r="S557" i="8"/>
  <c r="S556" i="8"/>
  <c r="S555" i="8" s="1"/>
  <c r="S550" i="8"/>
  <c r="S549" i="8" s="1"/>
  <c r="U549" i="8"/>
  <c r="T549" i="8"/>
  <c r="S546" i="8"/>
  <c r="S545" i="8" s="1"/>
  <c r="U545" i="8"/>
  <c r="T545" i="8"/>
  <c r="S543" i="8"/>
  <c r="T541" i="8"/>
  <c r="S540" i="8"/>
  <c r="S539" i="8" s="1"/>
  <c r="U539" i="8"/>
  <c r="T539" i="8"/>
  <c r="S536" i="8"/>
  <c r="S535" i="8" s="1"/>
  <c r="U535" i="8"/>
  <c r="T535" i="8"/>
  <c r="S534" i="8"/>
  <c r="S533" i="8"/>
  <c r="S532" i="8"/>
  <c r="S531" i="8"/>
  <c r="S530" i="8"/>
  <c r="U529" i="8"/>
  <c r="T529" i="8"/>
  <c r="S528" i="8"/>
  <c r="S527" i="8"/>
  <c r="S518" i="8"/>
  <c r="S516" i="8"/>
  <c r="S513" i="8"/>
  <c r="S512" i="8" s="1"/>
  <c r="S510" i="8" s="1"/>
  <c r="T512" i="8"/>
  <c r="T510" i="8" s="1"/>
  <c r="S507" i="8"/>
  <c r="S506" i="8" s="1"/>
  <c r="S504" i="8" s="1"/>
  <c r="T506" i="8"/>
  <c r="T504" i="8" s="1"/>
  <c r="S501" i="8"/>
  <c r="S500" i="8" s="1"/>
  <c r="S498" i="8" s="1"/>
  <c r="S497" i="8"/>
  <c r="S496" i="8"/>
  <c r="S492" i="8"/>
  <c r="S491" i="8"/>
  <c r="S489" i="8"/>
  <c r="S488" i="8" s="1"/>
  <c r="S487" i="8"/>
  <c r="S486" i="8" s="1"/>
  <c r="S483" i="8"/>
  <c r="S482" i="8" s="1"/>
  <c r="U482" i="8"/>
  <c r="T482" i="8"/>
  <c r="S481" i="8"/>
  <c r="S480" i="8"/>
  <c r="S479" i="8"/>
  <c r="S478" i="8"/>
  <c r="U477" i="8"/>
  <c r="T477" i="8"/>
  <c r="S474" i="8"/>
  <c r="S473" i="8" s="1"/>
  <c r="S471" i="8" s="1"/>
  <c r="S470" i="8"/>
  <c r="U469" i="8"/>
  <c r="T469" i="8"/>
  <c r="S469" i="8"/>
  <c r="S468" i="8"/>
  <c r="S467" i="8" s="1"/>
  <c r="S465" i="8" s="1"/>
  <c r="S464" i="8"/>
  <c r="S463" i="8" s="1"/>
  <c r="U463" i="8"/>
  <c r="T463" i="8"/>
  <c r="S462" i="8"/>
  <c r="S461" i="8"/>
  <c r="S460" i="8"/>
  <c r="S459" i="8"/>
  <c r="S458" i="8"/>
  <c r="S457" i="8"/>
  <c r="S456" i="8"/>
  <c r="S455" i="8"/>
  <c r="S454" i="8"/>
  <c r="S453" i="8"/>
  <c r="S452" i="8"/>
  <c r="S451" i="8"/>
  <c r="S450" i="8"/>
  <c r="S449" i="8"/>
  <c r="S448" i="8"/>
  <c r="S447" i="8"/>
  <c r="U446" i="8"/>
  <c r="T446" i="8"/>
  <c r="S444" i="8"/>
  <c r="S441" i="8"/>
  <c r="S440" i="8" s="1"/>
  <c r="T440" i="8"/>
  <c r="S439" i="8"/>
  <c r="S438" i="8" s="1"/>
  <c r="T438" i="8"/>
  <c r="S437" i="8"/>
  <c r="S436" i="8"/>
  <c r="S435" i="8"/>
  <c r="S434" i="8"/>
  <c r="S433" i="8"/>
  <c r="S432" i="8"/>
  <c r="S431" i="8"/>
  <c r="T430" i="8"/>
  <c r="T428" i="8"/>
  <c r="S428" i="8"/>
  <c r="S421" i="8"/>
  <c r="S420" i="8" s="1"/>
  <c r="U420" i="8"/>
  <c r="T420" i="8"/>
  <c r="S419" i="8"/>
  <c r="S418" i="8"/>
  <c r="U418" i="8"/>
  <c r="T418" i="8"/>
  <c r="S416" i="8"/>
  <c r="S414" i="8" s="1"/>
  <c r="T414" i="8"/>
  <c r="S413" i="8"/>
  <c r="S412" i="8" s="1"/>
  <c r="U412" i="8"/>
  <c r="T412" i="8"/>
  <c r="S410" i="8"/>
  <c r="S408" i="8" s="1"/>
  <c r="S406" i="8" s="1"/>
  <c r="T408" i="8"/>
  <c r="S405" i="8"/>
  <c r="S404" i="8"/>
  <c r="T403" i="8"/>
  <c r="S402" i="8"/>
  <c r="S401" i="8" s="1"/>
  <c r="T401" i="8"/>
  <c r="S400" i="8"/>
  <c r="S399" i="8" s="1"/>
  <c r="T399" i="8"/>
  <c r="S398" i="8"/>
  <c r="T396" i="8"/>
  <c r="S395" i="8"/>
  <c r="S394" i="8"/>
  <c r="S393" i="8"/>
  <c r="S392" i="8"/>
  <c r="T391" i="8"/>
  <c r="S390" i="8"/>
  <c r="S389" i="8"/>
  <c r="T388" i="8"/>
  <c r="S387" i="8"/>
  <c r="S386" i="8"/>
  <c r="S385" i="8" s="1"/>
  <c r="T385" i="8"/>
  <c r="T381" i="8"/>
  <c r="S380" i="8"/>
  <c r="S379" i="8"/>
  <c r="U379" i="8"/>
  <c r="T379" i="8"/>
  <c r="S377" i="8"/>
  <c r="S375" i="8" s="1"/>
  <c r="T375" i="8"/>
  <c r="S374" i="8"/>
  <c r="S373" i="8"/>
  <c r="S372" i="8" s="1"/>
  <c r="T372" i="8"/>
  <c r="S371" i="8"/>
  <c r="S370" i="8" s="1"/>
  <c r="T370" i="8"/>
  <c r="S369" i="8"/>
  <c r="S368" i="8" s="1"/>
  <c r="T368" i="8"/>
  <c r="S367" i="8"/>
  <c r="S366" i="8" s="1"/>
  <c r="T366" i="8"/>
  <c r="S365" i="8"/>
  <c r="S358" i="8"/>
  <c r="T356" i="8"/>
  <c r="S346" i="8"/>
  <c r="S345" i="8"/>
  <c r="S344" i="8"/>
  <c r="S343" i="8"/>
  <c r="S341" i="8"/>
  <c r="S340" i="8"/>
  <c r="S334" i="8"/>
  <c r="S333" i="8"/>
  <c r="S332" i="8" s="1"/>
  <c r="S325" i="8"/>
  <c r="S324" i="8"/>
  <c r="S323" i="8" s="1"/>
  <c r="U323" i="8"/>
  <c r="T323" i="8"/>
  <c r="S322" i="8"/>
  <c r="S321" i="8"/>
  <c r="U321" i="8"/>
  <c r="T321" i="8"/>
  <c r="S320" i="8"/>
  <c r="S319" i="8"/>
  <c r="S318" i="8" s="1"/>
  <c r="U318" i="8"/>
  <c r="T318" i="8"/>
  <c r="S317" i="8"/>
  <c r="S316" i="8" s="1"/>
  <c r="U316" i="8"/>
  <c r="T316" i="8"/>
  <c r="S315" i="8"/>
  <c r="S313" i="8" s="1"/>
  <c r="S311" i="8" s="1"/>
  <c r="S309" i="8" s="1"/>
  <c r="S314" i="8"/>
  <c r="U313" i="8"/>
  <c r="T313" i="8"/>
  <c r="S308" i="8"/>
  <c r="S307" i="8" s="1"/>
  <c r="U307" i="8"/>
  <c r="T307" i="8"/>
  <c r="S305" i="8"/>
  <c r="S303" i="8" s="1"/>
  <c r="T303" i="8"/>
  <c r="S302" i="8"/>
  <c r="S301" i="8"/>
  <c r="U300" i="8"/>
  <c r="T300" i="8"/>
  <c r="S298" i="8"/>
  <c r="S296" i="8" s="1"/>
  <c r="T296" i="8"/>
  <c r="T294" i="8"/>
  <c r="T292" i="8"/>
  <c r="T290" i="8"/>
  <c r="T288" i="8"/>
  <c r="T286" i="8"/>
  <c r="S275" i="8"/>
  <c r="S274" i="8" s="1"/>
  <c r="U274" i="8"/>
  <c r="T274" i="8"/>
  <c r="S273" i="8"/>
  <c r="S272" i="8" s="1"/>
  <c r="U272" i="8"/>
  <c r="T272" i="8"/>
  <c r="S271" i="8"/>
  <c r="S270" i="8" s="1"/>
  <c r="U270" i="8"/>
  <c r="T270" i="8"/>
  <c r="S269" i="8"/>
  <c r="S268" i="8"/>
  <c r="U267" i="8"/>
  <c r="T267" i="8"/>
  <c r="S266" i="8"/>
  <c r="S265" i="8"/>
  <c r="S264" i="8"/>
  <c r="U263" i="8"/>
  <c r="T263" i="8"/>
  <c r="S262" i="8"/>
  <c r="S261" i="8"/>
  <c r="U261" i="8"/>
  <c r="T261" i="8"/>
  <c r="S260" i="8"/>
  <c r="S259" i="8"/>
  <c r="U259" i="8"/>
  <c r="T259" i="8"/>
  <c r="S257" i="8"/>
  <c r="S256" i="8"/>
  <c r="T255" i="8"/>
  <c r="S254" i="8"/>
  <c r="S253" i="8"/>
  <c r="S252" i="8"/>
  <c r="T251" i="8"/>
  <c r="S250" i="8"/>
  <c r="S249" i="8" s="1"/>
  <c r="T249" i="8"/>
  <c r="S248" i="8"/>
  <c r="S247" i="8" s="1"/>
  <c r="T247" i="8"/>
  <c r="T245" i="8"/>
  <c r="S245" i="8"/>
  <c r="U164" i="8"/>
  <c r="T164" i="8"/>
  <c r="S164" i="8"/>
  <c r="S163" i="8"/>
  <c r="S162" i="8" s="1"/>
  <c r="U162" i="8"/>
  <c r="T162" i="8"/>
  <c r="S161" i="8"/>
  <c r="S160" i="8"/>
  <c r="S159" i="8"/>
  <c r="U158" i="8"/>
  <c r="T158" i="8"/>
  <c r="S156" i="8"/>
  <c r="S154" i="8" s="1"/>
  <c r="T154" i="8"/>
  <c r="S153" i="8"/>
  <c r="S152" i="8"/>
  <c r="U146" i="8"/>
  <c r="T146" i="8"/>
  <c r="T144" i="8" s="1"/>
  <c r="T142" i="8" s="1"/>
  <c r="S141" i="8"/>
  <c r="S140" i="8" s="1"/>
  <c r="U140" i="8"/>
  <c r="T140" i="8"/>
  <c r="S139" i="8"/>
  <c r="S138" i="8" s="1"/>
  <c r="U138" i="8"/>
  <c r="T138" i="8"/>
  <c r="S136" i="8"/>
  <c r="S134" i="8" s="1"/>
  <c r="T134" i="8"/>
  <c r="T124" i="8"/>
  <c r="S123" i="8"/>
  <c r="S122" i="8" s="1"/>
  <c r="S121" i="8"/>
  <c r="S120" i="8"/>
  <c r="S119" i="8"/>
  <c r="S113" i="8"/>
  <c r="S112" i="8"/>
  <c r="S111" i="8"/>
  <c r="S110" i="8"/>
  <c r="S109" i="8"/>
  <c r="T108" i="8"/>
  <c r="S106" i="8"/>
  <c r="S104" i="8" s="1"/>
  <c r="T104" i="8"/>
  <c r="S101" i="8"/>
  <c r="S100" i="8"/>
  <c r="S95" i="8"/>
  <c r="U94" i="8"/>
  <c r="S93" i="8"/>
  <c r="S92" i="8"/>
  <c r="U92" i="8"/>
  <c r="T92" i="8"/>
  <c r="S87" i="8"/>
  <c r="S86" i="8" s="1"/>
  <c r="U86" i="8"/>
  <c r="T86" i="8"/>
  <c r="S85" i="8"/>
  <c r="S84" i="8" s="1"/>
  <c r="U84" i="8"/>
  <c r="T84" i="8"/>
  <c r="S83" i="8"/>
  <c r="S82" i="8" s="1"/>
  <c r="U82" i="8"/>
  <c r="T82" i="8"/>
  <c r="S80" i="8"/>
  <c r="S78" i="8" s="1"/>
  <c r="T78" i="8"/>
  <c r="S77" i="8"/>
  <c r="S76" i="8"/>
  <c r="S75" i="8"/>
  <c r="S74" i="8"/>
  <c r="S73" i="8"/>
  <c r="S66" i="8"/>
  <c r="S65" i="8"/>
  <c r="S64" i="8"/>
  <c r="S63" i="8"/>
  <c r="S61" i="8"/>
  <c r="S56" i="8"/>
  <c r="S55" i="8"/>
  <c r="S53" i="8"/>
  <c r="S52" i="8"/>
  <c r="S50" i="8"/>
  <c r="S49" i="8"/>
  <c r="S48" i="8"/>
  <c r="S47" i="8"/>
  <c r="S46" i="8"/>
  <c r="S45" i="8"/>
  <c r="S44" i="8"/>
  <c r="S42" i="8"/>
  <c r="S41" i="8"/>
  <c r="S40" i="8"/>
  <c r="S39" i="8"/>
  <c r="S38" i="8"/>
  <c r="S37" i="8"/>
  <c r="S36" i="8"/>
  <c r="S35" i="8"/>
  <c r="S34" i="8"/>
  <c r="S33" i="8"/>
  <c r="S32" i="8"/>
  <c r="S31" i="8"/>
  <c r="S30" i="8"/>
  <c r="S29" i="8"/>
  <c r="S28" i="8"/>
  <c r="S27" i="8"/>
  <c r="S26" i="8"/>
  <c r="S25" i="8"/>
  <c r="S24" i="8"/>
  <c r="S23" i="8"/>
  <c r="S22" i="8"/>
  <c r="S21" i="8"/>
  <c r="S19" i="8"/>
  <c r="S18" i="8"/>
  <c r="Q124" i="5"/>
  <c r="Q125" i="5" s="1"/>
  <c r="Q126" i="5" s="1"/>
  <c r="Q129" i="5" s="1"/>
  <c r="Q150" i="5"/>
  <c r="P149" i="5"/>
  <c r="P148" i="5"/>
  <c r="P147" i="5"/>
  <c r="P142" i="5"/>
  <c r="P141" i="5"/>
  <c r="Q141" i="5"/>
  <c r="P140" i="5"/>
  <c r="P139" i="5"/>
  <c r="P138" i="5" s="1"/>
  <c r="P137" i="5"/>
  <c r="P136" i="5"/>
  <c r="P135" i="5"/>
  <c r="P134" i="5"/>
  <c r="R132" i="5"/>
  <c r="P132" i="5" s="1"/>
  <c r="P130" i="5"/>
  <c r="P129" i="5"/>
  <c r="P116" i="5"/>
  <c r="P114" i="5" s="1"/>
  <c r="R114" i="5"/>
  <c r="R111" i="5"/>
  <c r="P110" i="5"/>
  <c r="P107" i="5" s="1"/>
  <c r="R107" i="5"/>
  <c r="Q107" i="5"/>
  <c r="R105" i="5"/>
  <c r="R106" i="5" s="1"/>
  <c r="P106" i="5"/>
  <c r="R104" i="5"/>
  <c r="R102" i="5" s="1"/>
  <c r="P104" i="5"/>
  <c r="R99" i="5"/>
  <c r="R97" i="5" s="1"/>
  <c r="P95" i="5"/>
  <c r="R89" i="5"/>
  <c r="R88" i="5"/>
  <c r="R86" i="5" s="1"/>
  <c r="P88" i="5"/>
  <c r="P86" i="5" s="1"/>
  <c r="Q86" i="5"/>
  <c r="P85" i="5"/>
  <c r="P84" i="5"/>
  <c r="P80" i="5"/>
  <c r="P79" i="5"/>
  <c r="Q78" i="5"/>
  <c r="P78" i="5" s="1"/>
  <c r="R75" i="5"/>
  <c r="R73" i="5" s="1"/>
  <c r="P75" i="5"/>
  <c r="Q73" i="5"/>
  <c r="P73" i="5" s="1"/>
  <c r="R70" i="5"/>
  <c r="R68" i="5" s="1"/>
  <c r="P67" i="5"/>
  <c r="P65" i="5" s="1"/>
  <c r="P63" i="5" s="1"/>
  <c r="R65" i="5"/>
  <c r="R63" i="5" s="1"/>
  <c r="Q65" i="5"/>
  <c r="Q63" i="5" s="1"/>
  <c r="P59" i="5"/>
  <c r="P57" i="5"/>
  <c r="P56" i="5"/>
  <c r="R45" i="5"/>
  <c r="P40" i="5"/>
  <c r="P33" i="5"/>
  <c r="P29" i="5"/>
  <c r="P26" i="5"/>
  <c r="R20" i="5"/>
  <c r="R13" i="5"/>
  <c r="R11" i="5" s="1"/>
  <c r="S78" i="3"/>
  <c r="S75" i="3"/>
  <c r="R75" i="3"/>
  <c r="Q75" i="3"/>
  <c r="S74" i="3"/>
  <c r="S71" i="3"/>
  <c r="R71" i="3"/>
  <c r="S54" i="3"/>
  <c r="R54" i="3"/>
  <c r="P75" i="1"/>
  <c r="Q54" i="3" s="1"/>
  <c r="S51" i="3"/>
  <c r="P72" i="1"/>
  <c r="Q51" i="3" s="1"/>
  <c r="S48" i="3"/>
  <c r="R48" i="3"/>
  <c r="R64" i="1"/>
  <c r="S45" i="3" s="1"/>
  <c r="R59" i="1"/>
  <c r="S40" i="3" s="1"/>
  <c r="R40" i="3"/>
  <c r="S36" i="3"/>
  <c r="R36" i="3"/>
  <c r="P54" i="1"/>
  <c r="Q36" i="3" s="1"/>
  <c r="R51" i="1"/>
  <c r="S33" i="3" s="1"/>
  <c r="Q33" i="3" s="1"/>
  <c r="R33" i="3"/>
  <c r="S30" i="3"/>
  <c r="S14" i="3"/>
  <c r="S12" i="3"/>
  <c r="P97" i="1"/>
  <c r="P61" i="1"/>
  <c r="P53" i="1"/>
  <c r="P51" i="1" s="1"/>
  <c r="P48" i="1"/>
  <c r="P41" i="1"/>
  <c r="P40" i="1"/>
  <c r="P19" i="1"/>
  <c r="P16" i="1"/>
  <c r="P14" i="1"/>
  <c r="K48" i="1"/>
  <c r="K54" i="1"/>
  <c r="K14" i="1"/>
  <c r="K19" i="1"/>
  <c r="K22" i="1"/>
  <c r="K42" i="1"/>
  <c r="K64" i="1"/>
  <c r="L45" i="3" s="1"/>
  <c r="K67" i="1"/>
  <c r="L48" i="3" s="1"/>
  <c r="K72" i="1"/>
  <c r="K95" i="1"/>
  <c r="J95" i="1" s="1"/>
  <c r="K74" i="3" s="1"/>
  <c r="K99" i="1"/>
  <c r="K105" i="1"/>
  <c r="L51" i="1"/>
  <c r="L102" i="1"/>
  <c r="L105" i="1"/>
  <c r="O486" i="8"/>
  <c r="O488" i="8"/>
  <c r="O490" i="8"/>
  <c r="N486" i="8"/>
  <c r="N488" i="8"/>
  <c r="N490" i="8"/>
  <c r="N495" i="8"/>
  <c r="N493" i="8" s="1"/>
  <c r="O385" i="8"/>
  <c r="O388" i="8"/>
  <c r="O391" i="8"/>
  <c r="O399" i="8"/>
  <c r="O401" i="8"/>
  <c r="O403" i="8"/>
  <c r="O332" i="8"/>
  <c r="O286" i="8"/>
  <c r="O288" i="8"/>
  <c r="O290" i="8"/>
  <c r="O292" i="8"/>
  <c r="O294" i="8"/>
  <c r="O258" i="8"/>
  <c r="O170" i="8"/>
  <c r="O174" i="8"/>
  <c r="O176" i="8"/>
  <c r="O179" i="8"/>
  <c r="O181" i="8"/>
  <c r="O188" i="8"/>
  <c r="O191" i="8"/>
  <c r="O194" i="8"/>
  <c r="O196" i="8"/>
  <c r="O202" i="8"/>
  <c r="O206" i="8"/>
  <c r="O209" i="8"/>
  <c r="O211" i="8"/>
  <c r="L118" i="8"/>
  <c r="M119" i="8"/>
  <c r="M120" i="8"/>
  <c r="M121" i="8"/>
  <c r="N118" i="8"/>
  <c r="O118" i="8"/>
  <c r="L122" i="8"/>
  <c r="M123" i="8"/>
  <c r="M122" i="8" s="1"/>
  <c r="N122" i="8"/>
  <c r="O122" i="8"/>
  <c r="L72" i="8"/>
  <c r="L70" i="8" s="1"/>
  <c r="L68" i="8" s="1"/>
  <c r="M73" i="8"/>
  <c r="M74" i="8"/>
  <c r="M75" i="8"/>
  <c r="M76" i="8"/>
  <c r="M77" i="8"/>
  <c r="N72" i="8"/>
  <c r="N70" i="8" s="1"/>
  <c r="N68" i="8" s="1"/>
  <c r="O72" i="8"/>
  <c r="O70" i="8" s="1"/>
  <c r="O68" i="8" s="1"/>
  <c r="N17" i="8"/>
  <c r="N54" i="8"/>
  <c r="N60" i="8"/>
  <c r="N58" i="8" s="1"/>
  <c r="N94" i="8"/>
  <c r="N92" i="8"/>
  <c r="N97" i="8"/>
  <c r="N78" i="8"/>
  <c r="L637" i="8"/>
  <c r="L635" i="8" s="1"/>
  <c r="L633" i="8" s="1"/>
  <c r="N637" i="8"/>
  <c r="M639" i="8"/>
  <c r="M637" i="8" s="1"/>
  <c r="M635" i="8" s="1"/>
  <c r="M633" i="8" s="1"/>
  <c r="O637" i="8"/>
  <c r="L603" i="8"/>
  <c r="L605" i="8"/>
  <c r="L611" i="8"/>
  <c r="L614" i="8"/>
  <c r="M606" i="8"/>
  <c r="M607" i="8"/>
  <c r="M610" i="8"/>
  <c r="M608" i="8"/>
  <c r="M609" i="8"/>
  <c r="M604" i="8"/>
  <c r="M603" i="8" s="1"/>
  <c r="M612" i="8"/>
  <c r="M613" i="8"/>
  <c r="M615" i="8"/>
  <c r="M616" i="8"/>
  <c r="M617" i="8"/>
  <c r="M618" i="8"/>
  <c r="M619" i="8"/>
  <c r="N603" i="8"/>
  <c r="N611" i="8"/>
  <c r="N614" i="8"/>
  <c r="O603" i="8"/>
  <c r="O605" i="8"/>
  <c r="O611" i="8"/>
  <c r="O614" i="8"/>
  <c r="N591" i="8"/>
  <c r="O593" i="8"/>
  <c r="O591" i="8" s="1"/>
  <c r="L593" i="8"/>
  <c r="L591" i="8" s="1"/>
  <c r="M594" i="8"/>
  <c r="M596" i="8"/>
  <c r="J594" i="8"/>
  <c r="J595" i="8"/>
  <c r="J596" i="8"/>
  <c r="K593" i="8"/>
  <c r="L586" i="8"/>
  <c r="L584" i="8" s="1"/>
  <c r="L582" i="8" s="1"/>
  <c r="M587" i="8"/>
  <c r="M588" i="8"/>
  <c r="N586" i="8"/>
  <c r="N584" i="8" s="1"/>
  <c r="N582" i="8" s="1"/>
  <c r="O586" i="8"/>
  <c r="O584" i="8" s="1"/>
  <c r="O582" i="8" s="1"/>
  <c r="K586" i="8"/>
  <c r="K584" i="8" s="1"/>
  <c r="L555" i="8"/>
  <c r="L566" i="8"/>
  <c r="L565" i="8" s="1"/>
  <c r="L563" i="8" s="1"/>
  <c r="L562" i="8" s="1"/>
  <c r="M556" i="8"/>
  <c r="M557" i="8"/>
  <c r="M559" i="8"/>
  <c r="M558" i="8" s="1"/>
  <c r="M561" i="8"/>
  <c r="M560" i="8" s="1"/>
  <c r="M563" i="8"/>
  <c r="M564" i="8"/>
  <c r="M566" i="8"/>
  <c r="M565" i="8" s="1"/>
  <c r="N555" i="8"/>
  <c r="N558" i="8"/>
  <c r="N560" i="8"/>
  <c r="N562" i="8"/>
  <c r="N565" i="8"/>
  <c r="O555" i="8"/>
  <c r="O558" i="8"/>
  <c r="O560" i="8"/>
  <c r="O562" i="8"/>
  <c r="O565" i="8"/>
  <c r="K525" i="8"/>
  <c r="K523" i="8" s="1"/>
  <c r="L525" i="8"/>
  <c r="L523" i="8" s="1"/>
  <c r="L521" i="8" s="1"/>
  <c r="N525" i="8"/>
  <c r="N523" i="8" s="1"/>
  <c r="N521" i="8" s="1"/>
  <c r="M526" i="8"/>
  <c r="M528" i="8"/>
  <c r="M527" i="8"/>
  <c r="O525" i="8"/>
  <c r="O523" i="8" s="1"/>
  <c r="O521" i="8" s="1"/>
  <c r="M516" i="8"/>
  <c r="M517" i="8"/>
  <c r="M518" i="8"/>
  <c r="N515" i="8"/>
  <c r="N514" i="8" s="1"/>
  <c r="O515" i="8"/>
  <c r="L500" i="8"/>
  <c r="N500" i="8"/>
  <c r="N498" i="8" s="1"/>
  <c r="M501" i="8"/>
  <c r="M500" i="8" s="1"/>
  <c r="O500" i="8"/>
  <c r="M373" i="8"/>
  <c r="M374" i="8"/>
  <c r="N372" i="8"/>
  <c r="O372" i="8"/>
  <c r="M357" i="8"/>
  <c r="N360" i="8"/>
  <c r="M362" i="8"/>
  <c r="M363" i="8"/>
  <c r="M364" i="8"/>
  <c r="M365" i="8"/>
  <c r="M367" i="8"/>
  <c r="M366" i="8" s="1"/>
  <c r="M369" i="8"/>
  <c r="M368" i="8" s="1"/>
  <c r="M371" i="8"/>
  <c r="M370" i="8" s="1"/>
  <c r="N356" i="8"/>
  <c r="N366" i="8"/>
  <c r="N368" i="8"/>
  <c r="N370" i="8"/>
  <c r="O360" i="8"/>
  <c r="O366" i="8"/>
  <c r="O368" i="8"/>
  <c r="O370" i="8"/>
  <c r="N332" i="8"/>
  <c r="N335" i="8"/>
  <c r="N339" i="8"/>
  <c r="N337" i="8" s="1"/>
  <c r="N349" i="8"/>
  <c r="N347" i="8" s="1"/>
  <c r="N375" i="8"/>
  <c r="N381" i="8"/>
  <c r="M340" i="8"/>
  <c r="M341" i="8"/>
  <c r="M342" i="8"/>
  <c r="M343" i="8"/>
  <c r="M344" i="8"/>
  <c r="M345" i="8"/>
  <c r="M346" i="8"/>
  <c r="O339" i="8"/>
  <c r="O337" i="8" s="1"/>
  <c r="J364" i="8"/>
  <c r="J363" i="8"/>
  <c r="H360" i="8"/>
  <c r="I360" i="8"/>
  <c r="J361" i="8"/>
  <c r="J362" i="8"/>
  <c r="J365" i="8"/>
  <c r="K360" i="8"/>
  <c r="L360" i="8"/>
  <c r="G361" i="8"/>
  <c r="G362" i="8"/>
  <c r="G365" i="8"/>
  <c r="G363" i="8"/>
  <c r="G364" i="8"/>
  <c r="M351" i="8"/>
  <c r="J351" i="8"/>
  <c r="H349" i="8"/>
  <c r="I349" i="8"/>
  <c r="J350" i="8"/>
  <c r="K349" i="8"/>
  <c r="L349" i="8"/>
  <c r="M350" i="8"/>
  <c r="O349" i="8"/>
  <c r="O347" i="8" s="1"/>
  <c r="G350" i="8"/>
  <c r="G351" i="8"/>
  <c r="L332" i="8"/>
  <c r="L335" i="8"/>
  <c r="M333" i="8"/>
  <c r="M334" i="8"/>
  <c r="L282" i="8"/>
  <c r="L286" i="8"/>
  <c r="L288" i="8"/>
  <c r="L290" i="8"/>
  <c r="L292" i="8"/>
  <c r="L294" i="8"/>
  <c r="M283" i="8"/>
  <c r="N282" i="8"/>
  <c r="M287" i="8"/>
  <c r="M286" i="8" s="1"/>
  <c r="M289" i="8"/>
  <c r="M288" i="8" s="1"/>
  <c r="M291" i="8"/>
  <c r="M290" i="8" s="1"/>
  <c r="M293" i="8"/>
  <c r="M292" i="8" s="1"/>
  <c r="M295" i="8"/>
  <c r="M294" i="8" s="1"/>
  <c r="N286" i="8"/>
  <c r="N288" i="8"/>
  <c r="N290" i="8"/>
  <c r="N292" i="8"/>
  <c r="N294" i="8"/>
  <c r="L313" i="8"/>
  <c r="L316" i="8"/>
  <c r="L318" i="8"/>
  <c r="L321" i="8"/>
  <c r="L323" i="8"/>
  <c r="N313" i="8"/>
  <c r="M315" i="8"/>
  <c r="M317" i="8"/>
  <c r="M316" i="8" s="1"/>
  <c r="M319" i="8"/>
  <c r="M320" i="8"/>
  <c r="M322" i="8"/>
  <c r="M321" i="8" s="1"/>
  <c r="M324" i="8"/>
  <c r="M325" i="8"/>
  <c r="N316" i="8"/>
  <c r="N318" i="8"/>
  <c r="N321" i="8"/>
  <c r="N323" i="8"/>
  <c r="L236" i="8"/>
  <c r="L234" i="8" s="1"/>
  <c r="M237" i="8"/>
  <c r="M239" i="8"/>
  <c r="M240" i="8"/>
  <c r="L170" i="8"/>
  <c r="L172" i="8"/>
  <c r="L174" i="8"/>
  <c r="L176" i="8"/>
  <c r="L179" i="8"/>
  <c r="L181" i="8"/>
  <c r="L184" i="8"/>
  <c r="L188" i="8"/>
  <c r="L191" i="8"/>
  <c r="L194" i="8"/>
  <c r="L196" i="8"/>
  <c r="L202" i="8"/>
  <c r="M171" i="8"/>
  <c r="M170" i="8" s="1"/>
  <c r="M189" i="8"/>
  <c r="M190" i="8"/>
  <c r="M185" i="8"/>
  <c r="M187" i="8"/>
  <c r="M175" i="8"/>
  <c r="M174" i="8" s="1"/>
  <c r="M177" i="8"/>
  <c r="M178" i="8"/>
  <c r="M180" i="8"/>
  <c r="M179" i="8" s="1"/>
  <c r="M182" i="8"/>
  <c r="M183" i="8"/>
  <c r="M192" i="8"/>
  <c r="M193" i="8"/>
  <c r="M195" i="8"/>
  <c r="M194" i="8" s="1"/>
  <c r="M197" i="8"/>
  <c r="M198" i="8"/>
  <c r="M199" i="8"/>
  <c r="M200" i="8"/>
  <c r="M201" i="8"/>
  <c r="M203" i="8"/>
  <c r="M202" i="8" s="1"/>
  <c r="N170" i="8"/>
  <c r="N188" i="8"/>
  <c r="N172" i="8"/>
  <c r="N174" i="8"/>
  <c r="N176" i="8"/>
  <c r="N179" i="8"/>
  <c r="N181" i="8"/>
  <c r="N184" i="8"/>
  <c r="N191" i="8"/>
  <c r="N194" i="8"/>
  <c r="N196" i="8"/>
  <c r="N202" i="8"/>
  <c r="L146" i="8"/>
  <c r="L144" i="8" s="1"/>
  <c r="M147" i="8"/>
  <c r="M149" i="8"/>
  <c r="M150" i="8"/>
  <c r="M151" i="8"/>
  <c r="M152" i="8"/>
  <c r="M148" i="8"/>
  <c r="M153" i="8"/>
  <c r="N146" i="8"/>
  <c r="L128" i="8"/>
  <c r="L126" i="8" s="1"/>
  <c r="L124" i="8" s="1"/>
  <c r="N128" i="8"/>
  <c r="N126" i="8" s="1"/>
  <c r="N124" i="8" s="1"/>
  <c r="M131" i="8"/>
  <c r="M129" i="8"/>
  <c r="I92" i="8"/>
  <c r="I94" i="8"/>
  <c r="J93" i="8"/>
  <c r="J92" i="8" s="1"/>
  <c r="J95" i="8"/>
  <c r="J96" i="8"/>
  <c r="K92" i="8"/>
  <c r="K94" i="8"/>
  <c r="L92" i="8"/>
  <c r="L94" i="8"/>
  <c r="M95" i="8"/>
  <c r="M94" i="8" s="1"/>
  <c r="M90" i="8" s="1"/>
  <c r="M93" i="8"/>
  <c r="M92" i="8" s="1"/>
  <c r="T526" i="8"/>
  <c r="T509" i="8"/>
  <c r="T361" i="8"/>
  <c r="J107" i="1"/>
  <c r="J108" i="1"/>
  <c r="K637" i="8"/>
  <c r="K635" i="8" s="1"/>
  <c r="K633" i="8" s="1"/>
  <c r="L629" i="8"/>
  <c r="L622" i="8" s="1"/>
  <c r="L620" i="8" s="1"/>
  <c r="K629" i="8"/>
  <c r="K622" i="8" s="1"/>
  <c r="K620" i="8" s="1"/>
  <c r="K603" i="8"/>
  <c r="K605" i="8"/>
  <c r="K611" i="8"/>
  <c r="K614" i="8"/>
  <c r="L579" i="8"/>
  <c r="K579" i="8"/>
  <c r="K578" i="8" s="1"/>
  <c r="K566" i="8"/>
  <c r="K565" i="8" s="1"/>
  <c r="K563" i="8" s="1"/>
  <c r="K561" i="8" s="1"/>
  <c r="K560" i="8" s="1"/>
  <c r="K555" i="8"/>
  <c r="L549" i="8"/>
  <c r="L546" i="8" s="1"/>
  <c r="L545" i="8" s="1"/>
  <c r="L543" i="8" s="1"/>
  <c r="L541" i="8" s="1"/>
  <c r="K549" i="8"/>
  <c r="K546" i="8" s="1"/>
  <c r="K545" i="8" s="1"/>
  <c r="K543" i="8" s="1"/>
  <c r="K541" i="8" s="1"/>
  <c r="L515" i="8"/>
  <c r="L514" i="8" s="1"/>
  <c r="K500" i="8"/>
  <c r="K498" i="8" s="1"/>
  <c r="L444" i="8"/>
  <c r="K446" i="8"/>
  <c r="K444" i="8" s="1"/>
  <c r="M421" i="8"/>
  <c r="J421" i="8"/>
  <c r="J420" i="8" s="1"/>
  <c r="L420" i="8"/>
  <c r="L418" i="8"/>
  <c r="K420" i="8"/>
  <c r="K418" i="8"/>
  <c r="L412" i="8"/>
  <c r="L410" i="8" s="1"/>
  <c r="K412" i="8"/>
  <c r="K410" i="8" s="1"/>
  <c r="K408" i="8" s="1"/>
  <c r="L385" i="8"/>
  <c r="L380" i="8" s="1"/>
  <c r="L379" i="8" s="1"/>
  <c r="L377" i="8" s="1"/>
  <c r="L375" i="8" s="1"/>
  <c r="L388" i="8"/>
  <c r="L391" i="8"/>
  <c r="L396" i="8"/>
  <c r="L399" i="8"/>
  <c r="L401" i="8"/>
  <c r="L403" i="8"/>
  <c r="K385" i="8"/>
  <c r="K388" i="8"/>
  <c r="K391" i="8"/>
  <c r="K396" i="8"/>
  <c r="K399" i="8"/>
  <c r="K401" i="8"/>
  <c r="K403" i="8"/>
  <c r="L356" i="8"/>
  <c r="L366" i="8"/>
  <c r="L368" i="8"/>
  <c r="L370" i="8"/>
  <c r="L372" i="8"/>
  <c r="K356" i="8"/>
  <c r="K366" i="8"/>
  <c r="K368" i="8"/>
  <c r="K370" i="8"/>
  <c r="K372" i="8"/>
  <c r="K332" i="8"/>
  <c r="K335" i="8"/>
  <c r="K316" i="8"/>
  <c r="K318" i="8"/>
  <c r="K321" i="8"/>
  <c r="K323" i="8"/>
  <c r="L300" i="8"/>
  <c r="L298" i="8" s="1"/>
  <c r="K300" i="8"/>
  <c r="K298" i="8" s="1"/>
  <c r="K282" i="8"/>
  <c r="K286" i="8"/>
  <c r="K288" i="8"/>
  <c r="K290" i="8"/>
  <c r="K292" i="8"/>
  <c r="K294" i="8"/>
  <c r="O245" i="8"/>
  <c r="O247" i="8"/>
  <c r="O249" i="8"/>
  <c r="O251" i="8"/>
  <c r="L245" i="8"/>
  <c r="L247" i="8"/>
  <c r="L249" i="8"/>
  <c r="L251" i="8"/>
  <c r="L255" i="8"/>
  <c r="N245" i="8"/>
  <c r="N247" i="8"/>
  <c r="N249" i="8"/>
  <c r="N251" i="8"/>
  <c r="N255" i="8"/>
  <c r="K245" i="8"/>
  <c r="K247" i="8"/>
  <c r="K249" i="8"/>
  <c r="K251" i="8"/>
  <c r="K255" i="8"/>
  <c r="K236" i="8"/>
  <c r="K234" i="8" s="1"/>
  <c r="K170" i="8"/>
  <c r="K172" i="8"/>
  <c r="K174" i="8"/>
  <c r="K176" i="8"/>
  <c r="K179" i="8"/>
  <c r="K181" i="8"/>
  <c r="K184" i="8"/>
  <c r="K188" i="8"/>
  <c r="K191" i="8"/>
  <c r="K194" i="8"/>
  <c r="K196" i="8"/>
  <c r="K202" i="8"/>
  <c r="L158" i="8"/>
  <c r="L162" i="8"/>
  <c r="L164" i="8"/>
  <c r="K158" i="8"/>
  <c r="K162" i="8"/>
  <c r="K164" i="8"/>
  <c r="K146" i="8"/>
  <c r="K144" i="8" s="1"/>
  <c r="L138" i="8"/>
  <c r="L140" i="8"/>
  <c r="K138" i="8"/>
  <c r="K140" i="8"/>
  <c r="K126" i="8"/>
  <c r="K118" i="8"/>
  <c r="K122" i="8"/>
  <c r="L108" i="8"/>
  <c r="L106" i="8" s="1"/>
  <c r="L104" i="8" s="1"/>
  <c r="K108" i="8"/>
  <c r="K106" i="8" s="1"/>
  <c r="K104" i="8" s="1"/>
  <c r="M101" i="8"/>
  <c r="L82" i="8"/>
  <c r="L84" i="8"/>
  <c r="L86" i="8"/>
  <c r="K82" i="8"/>
  <c r="K84" i="8"/>
  <c r="K86" i="8"/>
  <c r="K72" i="8"/>
  <c r="K70" i="8" s="1"/>
  <c r="K68" i="8" s="1"/>
  <c r="O60" i="8"/>
  <c r="M61" i="8"/>
  <c r="M62" i="8"/>
  <c r="M63" i="8"/>
  <c r="M64" i="8"/>
  <c r="M65" i="8"/>
  <c r="M66" i="8"/>
  <c r="M67" i="8"/>
  <c r="M45" i="8"/>
  <c r="M46" i="8"/>
  <c r="M47" i="8"/>
  <c r="M48" i="8"/>
  <c r="M30" i="8"/>
  <c r="M31" i="8"/>
  <c r="M32" i="8"/>
  <c r="M33" i="8"/>
  <c r="M34" i="8"/>
  <c r="M35" i="8"/>
  <c r="M36" i="8"/>
  <c r="M37" i="8"/>
  <c r="M38" i="8"/>
  <c r="M39" i="8"/>
  <c r="M40" i="8"/>
  <c r="M41" i="8"/>
  <c r="M42" i="8"/>
  <c r="M43" i="8"/>
  <c r="M44" i="8"/>
  <c r="M19" i="8"/>
  <c r="M20" i="8"/>
  <c r="M21" i="8"/>
  <c r="M22" i="8"/>
  <c r="M23" i="8"/>
  <c r="M24" i="8"/>
  <c r="M25" i="8"/>
  <c r="M26" i="8"/>
  <c r="M27" i="8"/>
  <c r="M28" i="8"/>
  <c r="M29" i="8"/>
  <c r="M18" i="8"/>
  <c r="M632" i="8"/>
  <c r="M630" i="8"/>
  <c r="M629" i="8" s="1"/>
  <c r="M628" i="8"/>
  <c r="M627" i="8"/>
  <c r="M626" i="8"/>
  <c r="M625" i="8"/>
  <c r="M624" i="8"/>
  <c r="M623" i="8"/>
  <c r="M622" i="8"/>
  <c r="M598" i="8"/>
  <c r="M579" i="8"/>
  <c r="M577" i="8"/>
  <c r="M576" i="8" s="1"/>
  <c r="M575" i="8"/>
  <c r="M573" i="8"/>
  <c r="M572" i="8"/>
  <c r="M569" i="8"/>
  <c r="M567" i="8" s="1"/>
  <c r="M550" i="8"/>
  <c r="M546" i="8"/>
  <c r="M545" i="8" s="1"/>
  <c r="M543" i="8"/>
  <c r="M540" i="8"/>
  <c r="M539" i="8" s="1"/>
  <c r="M536" i="8"/>
  <c r="M534" i="8"/>
  <c r="M533" i="8"/>
  <c r="M532" i="8"/>
  <c r="M531" i="8"/>
  <c r="M530" i="8"/>
  <c r="M513" i="8"/>
  <c r="M509" i="8"/>
  <c r="M508" i="8" s="1"/>
  <c r="M507" i="8"/>
  <c r="M496" i="8"/>
  <c r="M492" i="8"/>
  <c r="M491" i="8"/>
  <c r="M489" i="8"/>
  <c r="M487" i="8"/>
  <c r="M486" i="8" s="1"/>
  <c r="M483" i="8"/>
  <c r="M481" i="8"/>
  <c r="M480" i="8"/>
  <c r="M479" i="8"/>
  <c r="M478" i="8"/>
  <c r="M470" i="8"/>
  <c r="M469" i="8" s="1"/>
  <c r="M468" i="8"/>
  <c r="M464" i="8"/>
  <c r="M463" i="8" s="1"/>
  <c r="M462" i="8"/>
  <c r="M461" i="8"/>
  <c r="M460" i="8"/>
  <c r="M459" i="8"/>
  <c r="M458" i="8"/>
  <c r="M457" i="8"/>
  <c r="M456" i="8"/>
  <c r="M455" i="8"/>
  <c r="M454" i="8"/>
  <c r="M453" i="8"/>
  <c r="M452" i="8"/>
  <c r="M451" i="8"/>
  <c r="M450" i="8"/>
  <c r="M449" i="8"/>
  <c r="M446" i="8" s="1"/>
  <c r="M448" i="8"/>
  <c r="M447" i="8"/>
  <c r="M444" i="8"/>
  <c r="M441" i="8"/>
  <c r="M440" i="8" s="1"/>
  <c r="M439" i="8"/>
  <c r="M437" i="8"/>
  <c r="M436" i="8"/>
  <c r="M435" i="8"/>
  <c r="M434" i="8"/>
  <c r="M433" i="8"/>
  <c r="M432" i="8"/>
  <c r="M431" i="8"/>
  <c r="M419" i="8"/>
  <c r="M416" i="8"/>
  <c r="M413" i="8"/>
  <c r="M410" i="8"/>
  <c r="M408" i="8" s="1"/>
  <c r="M405" i="8"/>
  <c r="M404" i="8"/>
  <c r="M402" i="8"/>
  <c r="M400" i="8"/>
  <c r="M399" i="8" s="1"/>
  <c r="M398" i="8"/>
  <c r="M395" i="8"/>
  <c r="M394" i="8"/>
  <c r="M393" i="8"/>
  <c r="M391" i="8" s="1"/>
  <c r="M392" i="8"/>
  <c r="M390" i="8"/>
  <c r="M389" i="8"/>
  <c r="M387" i="8"/>
  <c r="M385" i="8" s="1"/>
  <c r="M386" i="8"/>
  <c r="M380" i="8"/>
  <c r="M377" i="8"/>
  <c r="M358" i="8"/>
  <c r="M308" i="8"/>
  <c r="M305" i="8"/>
  <c r="M302" i="8"/>
  <c r="M301" i="8"/>
  <c r="M298" i="8"/>
  <c r="M275" i="8"/>
  <c r="M273" i="8"/>
  <c r="M271" i="8"/>
  <c r="M270" i="8" s="1"/>
  <c r="M269" i="8"/>
  <c r="M268" i="8"/>
  <c r="M266" i="8"/>
  <c r="M265" i="8"/>
  <c r="M263" i="8" s="1"/>
  <c r="M264" i="8"/>
  <c r="M262" i="8"/>
  <c r="M260" i="8"/>
  <c r="M257" i="8"/>
  <c r="M256" i="8"/>
  <c r="M254" i="8"/>
  <c r="M253" i="8"/>
  <c r="M252" i="8"/>
  <c r="M250" i="8"/>
  <c r="M248" i="8"/>
  <c r="M247" i="8" s="1"/>
  <c r="M231" i="8"/>
  <c r="M230" i="8"/>
  <c r="M229" i="8"/>
  <c r="M228" i="8"/>
  <c r="M227" i="8"/>
  <c r="M226" i="8"/>
  <c r="M225" i="8"/>
  <c r="M224" i="8"/>
  <c r="M223" i="8"/>
  <c r="M222" i="8"/>
  <c r="M221" i="8"/>
  <c r="M220" i="8"/>
  <c r="M219" i="8"/>
  <c r="M218" i="8"/>
  <c r="M217" i="8"/>
  <c r="M216" i="8"/>
  <c r="M215" i="8"/>
  <c r="M214" i="8"/>
  <c r="M213" i="8"/>
  <c r="M212" i="8"/>
  <c r="M210" i="8"/>
  <c r="M208" i="8"/>
  <c r="M206" i="8" s="1"/>
  <c r="M207" i="8"/>
  <c r="M163" i="8"/>
  <c r="M161" i="8"/>
  <c r="M160" i="8"/>
  <c r="M159" i="8"/>
  <c r="M156" i="8"/>
  <c r="M141" i="8"/>
  <c r="M139" i="8"/>
  <c r="M138" i="8" s="1"/>
  <c r="M136" i="8"/>
  <c r="O126" i="8"/>
  <c r="O124" i="8" s="1"/>
  <c r="M113" i="8"/>
  <c r="M112" i="8"/>
  <c r="M108" i="8" s="1"/>
  <c r="M111" i="8"/>
  <c r="M110" i="8"/>
  <c r="M109" i="8"/>
  <c r="M106" i="8"/>
  <c r="M104" i="8" s="1"/>
  <c r="M87" i="8"/>
  <c r="M85" i="8"/>
  <c r="M83" i="8"/>
  <c r="M80" i="8"/>
  <c r="M78" i="8" s="1"/>
  <c r="M56" i="8"/>
  <c r="M55" i="8"/>
  <c r="M49" i="8"/>
  <c r="M50" i="8"/>
  <c r="M52" i="8"/>
  <c r="M53" i="8"/>
  <c r="O34" i="7"/>
  <c r="M34" i="7" s="1"/>
  <c r="N34" i="7"/>
  <c r="N30" i="7"/>
  <c r="M30" i="7" s="1"/>
  <c r="O26" i="7"/>
  <c r="M26" i="7" s="1"/>
  <c r="N13" i="7"/>
  <c r="L34" i="7"/>
  <c r="J34" i="7" s="1"/>
  <c r="K34" i="7"/>
  <c r="K30" i="7"/>
  <c r="J30" i="7" s="1"/>
  <c r="J19" i="7"/>
  <c r="L13" i="7"/>
  <c r="J13" i="7" s="1"/>
  <c r="K13" i="7"/>
  <c r="I10" i="6"/>
  <c r="P78" i="3"/>
  <c r="P75" i="3"/>
  <c r="O75" i="3"/>
  <c r="N75" i="3"/>
  <c r="P74" i="3"/>
  <c r="P71" i="3"/>
  <c r="O71" i="3"/>
  <c r="N71" i="3"/>
  <c r="P54" i="3"/>
  <c r="O54" i="3"/>
  <c r="P51" i="3"/>
  <c r="P48" i="3"/>
  <c r="O48" i="3"/>
  <c r="P45" i="3"/>
  <c r="P40" i="3"/>
  <c r="O40" i="3"/>
  <c r="N40" i="3"/>
  <c r="P36" i="3"/>
  <c r="O36" i="3"/>
  <c r="O33" i="3"/>
  <c r="P30" i="3"/>
  <c r="P14" i="3"/>
  <c r="P12" i="3"/>
  <c r="M78" i="3"/>
  <c r="J99" i="1"/>
  <c r="M75" i="3"/>
  <c r="L75" i="3"/>
  <c r="K75" i="3"/>
  <c r="M74" i="3"/>
  <c r="L74" i="3"/>
  <c r="M71" i="3"/>
  <c r="L71" i="3"/>
  <c r="J92" i="1"/>
  <c r="K71" i="3" s="1"/>
  <c r="J78" i="3"/>
  <c r="H99" i="1"/>
  <c r="J75" i="3"/>
  <c r="I75" i="3"/>
  <c r="H75" i="3"/>
  <c r="J74" i="3"/>
  <c r="I74" i="3"/>
  <c r="G95" i="1"/>
  <c r="H74" i="3" s="1"/>
  <c r="J71" i="3"/>
  <c r="G92" i="1"/>
  <c r="M54" i="3"/>
  <c r="M51" i="3"/>
  <c r="L51" i="3"/>
  <c r="J72" i="1"/>
  <c r="K51" i="3" s="1"/>
  <c r="M48" i="3"/>
  <c r="J70" i="1"/>
  <c r="J71" i="1"/>
  <c r="L64" i="1"/>
  <c r="M45" i="3" s="1"/>
  <c r="K59" i="1"/>
  <c r="L40" i="3" s="1"/>
  <c r="M36" i="3"/>
  <c r="L36" i="3"/>
  <c r="J54" i="1"/>
  <c r="K36" i="3" s="1"/>
  <c r="M33" i="3"/>
  <c r="K33" i="3" s="1"/>
  <c r="L33" i="3"/>
  <c r="M30" i="3"/>
  <c r="L30" i="3"/>
  <c r="K30" i="3" s="1"/>
  <c r="M14" i="3"/>
  <c r="K14" i="3"/>
  <c r="L14" i="3" s="1"/>
  <c r="M12" i="3"/>
  <c r="J53" i="1"/>
  <c r="J51" i="1" s="1"/>
  <c r="J104" i="1"/>
  <c r="J101" i="1"/>
  <c r="J98" i="1"/>
  <c r="J97" i="1"/>
  <c r="J94" i="1"/>
  <c r="J93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4" i="1"/>
  <c r="J66" i="1"/>
  <c r="J58" i="1"/>
  <c r="J57" i="1"/>
  <c r="J56" i="1"/>
  <c r="J45" i="1"/>
  <c r="J44" i="1"/>
  <c r="J42" i="1"/>
  <c r="G44" i="1"/>
  <c r="G45" i="1"/>
  <c r="J41" i="1"/>
  <c r="J40" i="1"/>
  <c r="J39" i="1"/>
  <c r="J38" i="1"/>
  <c r="J37" i="1"/>
  <c r="J36" i="1"/>
  <c r="J35" i="1"/>
  <c r="J34" i="1"/>
  <c r="J31" i="1"/>
  <c r="J30" i="1"/>
  <c r="J29" i="1"/>
  <c r="J28" i="1"/>
  <c r="J27" i="1"/>
  <c r="J26" i="1"/>
  <c r="J24" i="1"/>
  <c r="J21" i="1"/>
  <c r="J19" i="1" s="1"/>
  <c r="J18" i="1"/>
  <c r="J17" i="1"/>
  <c r="J16" i="1"/>
  <c r="J604" i="8"/>
  <c r="J603" i="8" s="1"/>
  <c r="J606" i="8"/>
  <c r="J607" i="8"/>
  <c r="J608" i="8"/>
  <c r="J609" i="8"/>
  <c r="J610" i="8"/>
  <c r="J612" i="8"/>
  <c r="J613" i="8"/>
  <c r="J615" i="8"/>
  <c r="J616" i="8"/>
  <c r="J617" i="8"/>
  <c r="J618" i="8"/>
  <c r="J619" i="8"/>
  <c r="I55" i="4"/>
  <c r="J632" i="8"/>
  <c r="J630" i="8"/>
  <c r="J629" i="8" s="1"/>
  <c r="J628" i="8"/>
  <c r="J627" i="8"/>
  <c r="J626" i="8"/>
  <c r="J625" i="8"/>
  <c r="J624" i="8"/>
  <c r="J588" i="8"/>
  <c r="J587" i="8"/>
  <c r="J497" i="8"/>
  <c r="J496" i="8"/>
  <c r="J492" i="8"/>
  <c r="J491" i="8"/>
  <c r="J489" i="8"/>
  <c r="J488" i="8" s="1"/>
  <c r="J487" i="8"/>
  <c r="J486" i="8" s="1"/>
  <c r="J483" i="8"/>
  <c r="J481" i="8"/>
  <c r="J480" i="8"/>
  <c r="J479" i="8"/>
  <c r="J478" i="8"/>
  <c r="J477" i="8" s="1"/>
  <c r="J474" i="8"/>
  <c r="J473" i="8" s="1"/>
  <c r="J471" i="8" s="1"/>
  <c r="J470" i="8"/>
  <c r="J468" i="8"/>
  <c r="J467" i="8" s="1"/>
  <c r="J465" i="8" s="1"/>
  <c r="J464" i="8"/>
  <c r="J463" i="8" s="1"/>
  <c r="J441" i="8"/>
  <c r="J440" i="8" s="1"/>
  <c r="J439" i="8"/>
  <c r="J438" i="8" s="1"/>
  <c r="L438" i="8"/>
  <c r="L440" i="8"/>
  <c r="L428" i="8"/>
  <c r="L424" i="8" s="1"/>
  <c r="L467" i="8"/>
  <c r="L465" i="8" s="1"/>
  <c r="L473" i="8"/>
  <c r="L471" i="8" s="1"/>
  <c r="L486" i="8"/>
  <c r="L488" i="8"/>
  <c r="L490" i="8"/>
  <c r="L495" i="8"/>
  <c r="L493" i="8" s="1"/>
  <c r="L498" i="8"/>
  <c r="L506" i="8"/>
  <c r="L504" i="8" s="1"/>
  <c r="L508" i="8"/>
  <c r="L512" i="8"/>
  <c r="L510" i="8" s="1"/>
  <c r="J428" i="8"/>
  <c r="J431" i="8"/>
  <c r="J432" i="8"/>
  <c r="J433" i="8"/>
  <c r="J434" i="8"/>
  <c r="J435" i="8"/>
  <c r="J436" i="8"/>
  <c r="J437" i="8"/>
  <c r="J447" i="8"/>
  <c r="J448" i="8"/>
  <c r="J449" i="8"/>
  <c r="J450" i="8"/>
  <c r="J451" i="8"/>
  <c r="J452" i="8"/>
  <c r="J453" i="8"/>
  <c r="J454" i="8"/>
  <c r="J455" i="8"/>
  <c r="J456" i="8"/>
  <c r="J457" i="8"/>
  <c r="J458" i="8"/>
  <c r="J459" i="8"/>
  <c r="J460" i="8"/>
  <c r="J461" i="8"/>
  <c r="J462" i="8"/>
  <c r="J501" i="8"/>
  <c r="J500" i="8" s="1"/>
  <c r="J498" i="8" s="1"/>
  <c r="J507" i="8"/>
  <c r="J506" i="8" s="1"/>
  <c r="J504" i="8" s="1"/>
  <c r="J509" i="8"/>
  <c r="J508" i="8" s="1"/>
  <c r="J513" i="8"/>
  <c r="J512" i="8" s="1"/>
  <c r="J510" i="8" s="1"/>
  <c r="J516" i="8"/>
  <c r="J517" i="8"/>
  <c r="J518" i="8"/>
  <c r="K438" i="8"/>
  <c r="K440" i="8"/>
  <c r="K428" i="8"/>
  <c r="K430" i="8"/>
  <c r="K467" i="8"/>
  <c r="K465" i="8" s="1"/>
  <c r="K473" i="8"/>
  <c r="K471" i="8" s="1"/>
  <c r="K486" i="8"/>
  <c r="K488" i="8"/>
  <c r="K490" i="8"/>
  <c r="K495" i="8"/>
  <c r="K493" i="8" s="1"/>
  <c r="K504" i="8"/>
  <c r="K508" i="8"/>
  <c r="K512" i="8"/>
  <c r="K510" i="8" s="1"/>
  <c r="K514" i="8"/>
  <c r="J419" i="8"/>
  <c r="J418" i="8" s="1"/>
  <c r="J416" i="8" s="1"/>
  <c r="J414" i="8" s="1"/>
  <c r="J413" i="8"/>
  <c r="J412" i="8" s="1"/>
  <c r="J410" i="8" s="1"/>
  <c r="J405" i="8"/>
  <c r="J404" i="8"/>
  <c r="J402" i="8"/>
  <c r="J401" i="8" s="1"/>
  <c r="J400" i="8"/>
  <c r="J399" i="8" s="1"/>
  <c r="J398" i="8"/>
  <c r="J397" i="8"/>
  <c r="J396" i="8" s="1"/>
  <c r="J395" i="8"/>
  <c r="J394" i="8"/>
  <c r="J393" i="8"/>
  <c r="J392" i="8"/>
  <c r="J390" i="8"/>
  <c r="J389" i="8"/>
  <c r="J388" i="8" s="1"/>
  <c r="J387" i="8"/>
  <c r="J386" i="8"/>
  <c r="J371" i="8"/>
  <c r="J369" i="8"/>
  <c r="J368" i="8" s="1"/>
  <c r="J367" i="8"/>
  <c r="J366" i="8" s="1"/>
  <c r="J336" i="8"/>
  <c r="J335" i="8" s="1"/>
  <c r="J334" i="8"/>
  <c r="J332" i="8" s="1"/>
  <c r="J325" i="8"/>
  <c r="J324" i="8"/>
  <c r="J322" i="8"/>
  <c r="J321" i="8" s="1"/>
  <c r="J320" i="8"/>
  <c r="J318" i="8" s="1"/>
  <c r="J319" i="8"/>
  <c r="J317" i="8"/>
  <c r="J316" i="8" s="1"/>
  <c r="J308" i="8"/>
  <c r="J305" i="8"/>
  <c r="J303" i="8" s="1"/>
  <c r="J302" i="8"/>
  <c r="J301" i="8"/>
  <c r="J295" i="8"/>
  <c r="J294" i="8" s="1"/>
  <c r="J293" i="8"/>
  <c r="J291" i="8"/>
  <c r="J290" i="8" s="1"/>
  <c r="J289" i="8"/>
  <c r="J288" i="8" s="1"/>
  <c r="J287" i="8"/>
  <c r="J286" i="8" s="1"/>
  <c r="J245" i="8"/>
  <c r="J247" i="8"/>
  <c r="J249" i="8"/>
  <c r="J251" i="8"/>
  <c r="J256" i="8"/>
  <c r="J257" i="8"/>
  <c r="J258" i="8"/>
  <c r="J210" i="8"/>
  <c r="J209" i="8" s="1"/>
  <c r="J208" i="8"/>
  <c r="J206" i="8" s="1"/>
  <c r="J207" i="8"/>
  <c r="J203" i="8"/>
  <c r="J202" i="8" s="1"/>
  <c r="J201" i="8"/>
  <c r="J200" i="8"/>
  <c r="J199" i="8"/>
  <c r="J198" i="8"/>
  <c r="J197" i="8"/>
  <c r="J195" i="8"/>
  <c r="J193" i="8"/>
  <c r="J192" i="8"/>
  <c r="J190" i="8"/>
  <c r="J189" i="8"/>
  <c r="J187" i="8"/>
  <c r="J186" i="8"/>
  <c r="J185" i="8"/>
  <c r="J183" i="8"/>
  <c r="J182" i="8"/>
  <c r="J180" i="8"/>
  <c r="J179" i="8" s="1"/>
  <c r="J178" i="8"/>
  <c r="J177" i="8"/>
  <c r="J175" i="8"/>
  <c r="J174" i="8" s="1"/>
  <c r="J173" i="8"/>
  <c r="J172" i="8" s="1"/>
  <c r="J194" i="8"/>
  <c r="J171" i="8"/>
  <c r="J170" i="8" s="1"/>
  <c r="J163" i="8"/>
  <c r="J162" i="8" s="1"/>
  <c r="J161" i="8"/>
  <c r="J160" i="8"/>
  <c r="J159" i="8"/>
  <c r="J164" i="8"/>
  <c r="J139" i="8"/>
  <c r="J138" i="8"/>
  <c r="J136" i="8" s="1"/>
  <c r="J134" i="8" s="1"/>
  <c r="J141" i="8"/>
  <c r="J140" i="8" s="1"/>
  <c r="J123" i="8"/>
  <c r="J122" i="8" s="1"/>
  <c r="J109" i="8"/>
  <c r="J110" i="8"/>
  <c r="J111" i="8"/>
  <c r="J112" i="8"/>
  <c r="J113" i="8"/>
  <c r="J85" i="8"/>
  <c r="J84" i="8" s="1"/>
  <c r="J83" i="8"/>
  <c r="J82" i="8"/>
  <c r="J87" i="8"/>
  <c r="J86" i="8" s="1"/>
  <c r="J314" i="8"/>
  <c r="J313" i="8" s="1"/>
  <c r="J315" i="8"/>
  <c r="J598" i="8"/>
  <c r="J597" i="8" s="1"/>
  <c r="J639" i="8"/>
  <c r="J637" i="8" s="1"/>
  <c r="J150" i="8"/>
  <c r="J151" i="8"/>
  <c r="J152" i="8"/>
  <c r="J153" i="8"/>
  <c r="G150" i="8"/>
  <c r="J148" i="8"/>
  <c r="J149" i="8"/>
  <c r="H146" i="8"/>
  <c r="I146" i="8"/>
  <c r="I144" i="8" s="1"/>
  <c r="J147" i="8"/>
  <c r="G148" i="8"/>
  <c r="J358" i="8"/>
  <c r="J359" i="8"/>
  <c r="H356" i="8"/>
  <c r="I356" i="8"/>
  <c r="J357" i="8"/>
  <c r="G357" i="8"/>
  <c r="G359" i="8"/>
  <c r="G358" i="8"/>
  <c r="J370" i="8"/>
  <c r="J373" i="8"/>
  <c r="J374" i="8"/>
  <c r="H60" i="8"/>
  <c r="I60" i="8"/>
  <c r="J61" i="8"/>
  <c r="J62" i="8"/>
  <c r="J63" i="8"/>
  <c r="J64" i="8"/>
  <c r="J65" i="8"/>
  <c r="J66" i="8"/>
  <c r="J67" i="8"/>
  <c r="K60" i="8"/>
  <c r="K58" i="8" s="1"/>
  <c r="L60" i="8"/>
  <c r="G61" i="8"/>
  <c r="G62" i="8"/>
  <c r="G63" i="8"/>
  <c r="G64" i="8"/>
  <c r="G65" i="8"/>
  <c r="G66" i="8"/>
  <c r="G67" i="8"/>
  <c r="J73" i="8"/>
  <c r="J74" i="8"/>
  <c r="J75" i="8"/>
  <c r="J76" i="8"/>
  <c r="J77" i="8"/>
  <c r="J237" i="8"/>
  <c r="J238" i="8"/>
  <c r="J239" i="8"/>
  <c r="J240" i="8"/>
  <c r="J121" i="8"/>
  <c r="J118" i="8" s="1"/>
  <c r="J116" i="8" s="1"/>
  <c r="J114" i="8" s="1"/>
  <c r="H118" i="8"/>
  <c r="I118" i="8"/>
  <c r="G121" i="8"/>
  <c r="G119" i="8"/>
  <c r="G120" i="8"/>
  <c r="H128" i="8"/>
  <c r="I128" i="8"/>
  <c r="I126" i="8" s="1"/>
  <c r="I124" i="8" s="1"/>
  <c r="J129" i="8"/>
  <c r="J130" i="8"/>
  <c r="J131" i="8"/>
  <c r="G129" i="8"/>
  <c r="G130" i="8"/>
  <c r="G131" i="8"/>
  <c r="J341" i="8"/>
  <c r="J342" i="8"/>
  <c r="J343" i="8"/>
  <c r="G341" i="8"/>
  <c r="J579" i="8"/>
  <c r="J566" i="8"/>
  <c r="J564" i="8" s="1"/>
  <c r="J557" i="8"/>
  <c r="J556" i="8"/>
  <c r="J550" i="8"/>
  <c r="J549" i="8" s="1"/>
  <c r="J546" i="8" s="1"/>
  <c r="J545" i="8" s="1"/>
  <c r="J543" i="8" s="1"/>
  <c r="J541" i="8" s="1"/>
  <c r="J540" i="8"/>
  <c r="J539" i="8" s="1"/>
  <c r="J536" i="8"/>
  <c r="J535" i="8" s="1"/>
  <c r="J534" i="8"/>
  <c r="J533" i="8"/>
  <c r="J532" i="8"/>
  <c r="J531" i="8"/>
  <c r="J530" i="8"/>
  <c r="L529" i="8"/>
  <c r="L535" i="8"/>
  <c r="L539" i="8"/>
  <c r="K529" i="8"/>
  <c r="K535" i="8"/>
  <c r="K539" i="8"/>
  <c r="J283" i="8"/>
  <c r="J284" i="8"/>
  <c r="J285" i="8"/>
  <c r="J292" i="8"/>
  <c r="J528" i="8"/>
  <c r="J527" i="8"/>
  <c r="J526" i="8"/>
  <c r="J228" i="8"/>
  <c r="J227" i="8"/>
  <c r="G228" i="8"/>
  <c r="G227" i="8"/>
  <c r="J225" i="8"/>
  <c r="G225" i="8"/>
  <c r="J222" i="8"/>
  <c r="G222" i="8"/>
  <c r="J218" i="8"/>
  <c r="J219" i="8"/>
  <c r="J220" i="8"/>
  <c r="J221" i="8"/>
  <c r="J223" i="8"/>
  <c r="J217" i="8"/>
  <c r="G218" i="8"/>
  <c r="G217" i="8"/>
  <c r="H17" i="8"/>
  <c r="I17" i="8"/>
  <c r="J18" i="8"/>
  <c r="J21" i="8"/>
  <c r="J19" i="8"/>
  <c r="J23" i="8"/>
  <c r="J27" i="8"/>
  <c r="J32" i="8"/>
  <c r="J37" i="8"/>
  <c r="J20" i="8"/>
  <c r="J22" i="8"/>
  <c r="J24" i="8"/>
  <c r="J25" i="8"/>
  <c r="J26" i="8"/>
  <c r="J28" i="8"/>
  <c r="J29" i="8"/>
  <c r="J30" i="8"/>
  <c r="J31" i="8"/>
  <c r="J33" i="8"/>
  <c r="J34" i="8"/>
  <c r="J35" i="8"/>
  <c r="J36" i="8"/>
  <c r="J38" i="8"/>
  <c r="J39" i="8"/>
  <c r="J40" i="8"/>
  <c r="J41" i="8"/>
  <c r="J42" i="8"/>
  <c r="J43" i="8"/>
  <c r="J44" i="8"/>
  <c r="J45" i="8"/>
  <c r="J46" i="8"/>
  <c r="J47" i="8"/>
  <c r="J48" i="8"/>
  <c r="J49" i="8"/>
  <c r="J50" i="8"/>
  <c r="J51" i="8"/>
  <c r="J52" i="8"/>
  <c r="J53" i="8"/>
  <c r="K17" i="8"/>
  <c r="L17" i="8"/>
  <c r="G41" i="8"/>
  <c r="J57" i="8"/>
  <c r="J56" i="8"/>
  <c r="J55" i="8"/>
  <c r="J345" i="8"/>
  <c r="J344" i="8"/>
  <c r="J340" i="8"/>
  <c r="I339" i="8"/>
  <c r="I337" i="8" s="1"/>
  <c r="G346" i="8"/>
  <c r="G345" i="8"/>
  <c r="G344" i="8"/>
  <c r="G343" i="8"/>
  <c r="G339" i="8" s="1"/>
  <c r="G337" i="8" s="1"/>
  <c r="G340" i="8"/>
  <c r="G342" i="8"/>
  <c r="J101" i="8"/>
  <c r="J100" i="8"/>
  <c r="J99" i="8"/>
  <c r="J98" i="8"/>
  <c r="H97" i="8"/>
  <c r="I97" i="8"/>
  <c r="K97" i="8"/>
  <c r="L97" i="8"/>
  <c r="G98" i="8"/>
  <c r="G99" i="8"/>
  <c r="G97" i="8" s="1"/>
  <c r="G100" i="8"/>
  <c r="G101" i="8"/>
  <c r="H372" i="8"/>
  <c r="I372" i="8"/>
  <c r="G373" i="8"/>
  <c r="G374" i="8"/>
  <c r="H515" i="8"/>
  <c r="I515" i="8"/>
  <c r="I514" i="8" s="1"/>
  <c r="G516" i="8"/>
  <c r="G517" i="8"/>
  <c r="G518" i="8"/>
  <c r="J231" i="8"/>
  <c r="J230" i="8"/>
  <c r="J229" i="8"/>
  <c r="J226" i="8"/>
  <c r="J224" i="8"/>
  <c r="J216" i="8"/>
  <c r="J215" i="8"/>
  <c r="J214" i="8"/>
  <c r="J213" i="8"/>
  <c r="J212" i="8"/>
  <c r="G230" i="8"/>
  <c r="H13" i="7"/>
  <c r="G19" i="7"/>
  <c r="I13" i="7"/>
  <c r="G13" i="7" s="1"/>
  <c r="I34" i="7"/>
  <c r="G34" i="7" s="1"/>
  <c r="H30" i="7"/>
  <c r="H27" i="7" s="1"/>
  <c r="H22" i="7" s="1"/>
  <c r="H9" i="7" s="1"/>
  <c r="I26" i="7"/>
  <c r="G26" i="7" s="1"/>
  <c r="H34" i="7"/>
  <c r="F10" i="6"/>
  <c r="G142" i="5"/>
  <c r="G141" i="5"/>
  <c r="H141" i="5"/>
  <c r="G140" i="5"/>
  <c r="G139" i="5"/>
  <c r="D142" i="5"/>
  <c r="E141" i="5"/>
  <c r="D141" i="5"/>
  <c r="D140" i="5"/>
  <c r="F138" i="5"/>
  <c r="H124" i="5"/>
  <c r="G152" i="5"/>
  <c r="G150" i="5" s="1"/>
  <c r="G149" i="5"/>
  <c r="G148" i="5"/>
  <c r="G147" i="5"/>
  <c r="G137" i="5"/>
  <c r="G136" i="5"/>
  <c r="G135" i="5"/>
  <c r="G134" i="5"/>
  <c r="G131" i="5"/>
  <c r="G130" i="5"/>
  <c r="G129" i="5"/>
  <c r="G126" i="5"/>
  <c r="G125" i="5"/>
  <c r="G124" i="5"/>
  <c r="G116" i="5"/>
  <c r="G114" i="5" s="1"/>
  <c r="G113" i="5"/>
  <c r="E107" i="5"/>
  <c r="D107" i="5" s="1"/>
  <c r="H107" i="5"/>
  <c r="G110" i="5"/>
  <c r="G107" i="5" s="1"/>
  <c r="G106" i="5"/>
  <c r="G105" i="5"/>
  <c r="G104" i="5"/>
  <c r="G101" i="5"/>
  <c r="G99" i="5" s="1"/>
  <c r="G96" i="5"/>
  <c r="G95" i="5"/>
  <c r="G94" i="5"/>
  <c r="G93" i="5"/>
  <c r="G88" i="5"/>
  <c r="G86" i="5" s="1"/>
  <c r="G84" i="5"/>
  <c r="G85" i="5"/>
  <c r="G83" i="5"/>
  <c r="G80" i="5"/>
  <c r="G79" i="5"/>
  <c r="G75" i="5"/>
  <c r="G72" i="5"/>
  <c r="G67" i="5"/>
  <c r="G59" i="5"/>
  <c r="G58" i="5"/>
  <c r="G57" i="5"/>
  <c r="G56" i="5"/>
  <c r="G55" i="5"/>
  <c r="G54" i="5"/>
  <c r="G51" i="5"/>
  <c r="G50" i="5"/>
  <c r="G47" i="5"/>
  <c r="G44" i="5"/>
  <c r="G43" i="5"/>
  <c r="G42" i="5"/>
  <c r="G41" i="5"/>
  <c r="G40" i="5"/>
  <c r="G39" i="5"/>
  <c r="G38" i="5"/>
  <c r="G37" i="5"/>
  <c r="G34" i="5"/>
  <c r="G33" i="5"/>
  <c r="G32" i="5"/>
  <c r="G29" i="5"/>
  <c r="G28" i="5"/>
  <c r="G27" i="5"/>
  <c r="G26" i="5"/>
  <c r="G25" i="5"/>
  <c r="G24" i="5"/>
  <c r="G18" i="5"/>
  <c r="G19" i="5"/>
  <c r="G17" i="5"/>
  <c r="H150" i="5"/>
  <c r="G145" i="5"/>
  <c r="G132" i="5"/>
  <c r="G127" i="5"/>
  <c r="H114" i="5"/>
  <c r="H111" i="5"/>
  <c r="G111" i="5"/>
  <c r="H102" i="5"/>
  <c r="G102" i="5" s="1"/>
  <c r="H99" i="5"/>
  <c r="H91" i="5"/>
  <c r="H89" i="5" s="1"/>
  <c r="H86" i="5"/>
  <c r="H81" i="5"/>
  <c r="G81" i="5" s="1"/>
  <c r="H78" i="5"/>
  <c r="H73" i="5"/>
  <c r="G73" i="5" s="1"/>
  <c r="H70" i="5"/>
  <c r="H65" i="5"/>
  <c r="H63" i="5" s="1"/>
  <c r="G65" i="5"/>
  <c r="G63" i="5" s="1"/>
  <c r="H52" i="5"/>
  <c r="G52" i="5" s="1"/>
  <c r="H48" i="5"/>
  <c r="G48" i="5" s="1"/>
  <c r="H45" i="5"/>
  <c r="G45" i="5" s="1"/>
  <c r="H22" i="5"/>
  <c r="G22" i="5" s="1"/>
  <c r="H30" i="5"/>
  <c r="G30" i="5" s="1"/>
  <c r="H35" i="5"/>
  <c r="G35" i="5" s="1"/>
  <c r="H15" i="5"/>
  <c r="G15" i="5" s="1"/>
  <c r="G13" i="5" s="1"/>
  <c r="J17" i="4"/>
  <c r="I75" i="4"/>
  <c r="I73" i="4" s="1"/>
  <c r="I69" i="4"/>
  <c r="I67" i="4" s="1"/>
  <c r="I80" i="4"/>
  <c r="I78" i="4" s="1"/>
  <c r="I83" i="4"/>
  <c r="I81" i="4" s="1"/>
  <c r="I127" i="4"/>
  <c r="I126" i="4" s="1"/>
  <c r="J73" i="4"/>
  <c r="J67" i="4"/>
  <c r="J78" i="4"/>
  <c r="J81" i="4"/>
  <c r="I162" i="4"/>
  <c r="I160" i="4" s="1"/>
  <c r="I158" i="4" s="1"/>
  <c r="I157" i="4"/>
  <c r="I155" i="4" s="1"/>
  <c r="I154" i="4"/>
  <c r="I152" i="4" s="1"/>
  <c r="I151" i="4"/>
  <c r="I149" i="4" s="1"/>
  <c r="I148" i="4"/>
  <c r="I143" i="4"/>
  <c r="I141" i="4" s="1"/>
  <c r="I140" i="4"/>
  <c r="I138" i="4" s="1"/>
  <c r="I137" i="4"/>
  <c r="I136" i="4"/>
  <c r="I132" i="4"/>
  <c r="I130" i="4" s="1"/>
  <c r="I124" i="4"/>
  <c r="I125" i="4"/>
  <c r="I123" i="4"/>
  <c r="I120" i="4"/>
  <c r="I118" i="4" s="1"/>
  <c r="I109" i="4"/>
  <c r="I112" i="4"/>
  <c r="I113" i="4"/>
  <c r="I114" i="4"/>
  <c r="I115" i="4"/>
  <c r="I116" i="4"/>
  <c r="I117" i="4"/>
  <c r="G110" i="4"/>
  <c r="H116" i="4"/>
  <c r="F116" i="4" s="1"/>
  <c r="H113" i="4"/>
  <c r="F113" i="4" s="1"/>
  <c r="H114" i="4"/>
  <c r="F114" i="4" s="1"/>
  <c r="H117" i="4"/>
  <c r="F117" i="4" s="1"/>
  <c r="J110" i="4"/>
  <c r="F112" i="4"/>
  <c r="I104" i="4"/>
  <c r="I103" i="4"/>
  <c r="I100" i="4"/>
  <c r="I98" i="4" s="1"/>
  <c r="I95" i="4"/>
  <c r="I93" i="4" s="1"/>
  <c r="I92" i="4"/>
  <c r="I90" i="4" s="1"/>
  <c r="I89" i="4"/>
  <c r="I87" i="4" s="1"/>
  <c r="I86" i="4"/>
  <c r="I84" i="4" s="1"/>
  <c r="I72" i="4"/>
  <c r="I70" i="4" s="1"/>
  <c r="I66" i="4"/>
  <c r="I64" i="4" s="1"/>
  <c r="I61" i="4"/>
  <c r="I59" i="4" s="1"/>
  <c r="I58" i="4"/>
  <c r="I56" i="4" s="1"/>
  <c r="I54" i="4"/>
  <c r="I51" i="4"/>
  <c r="I49" i="4" s="1"/>
  <c r="I44" i="4"/>
  <c r="I42" i="4" s="1"/>
  <c r="I48" i="4"/>
  <c r="I47" i="4"/>
  <c r="I39" i="4"/>
  <c r="I37" i="4" s="1"/>
  <c r="I35" i="4" s="1"/>
  <c r="J37" i="4"/>
  <c r="J35" i="4" s="1"/>
  <c r="I34" i="4"/>
  <c r="I32" i="4" s="1"/>
  <c r="I31" i="4"/>
  <c r="I29" i="4" s="1"/>
  <c r="I26" i="4"/>
  <c r="I24" i="4" s="1"/>
  <c r="I23" i="4"/>
  <c r="I21" i="4" s="1"/>
  <c r="I20" i="4"/>
  <c r="I19" i="4"/>
  <c r="I16" i="4"/>
  <c r="I15" i="4"/>
  <c r="I13" i="4" s="1"/>
  <c r="J160" i="4"/>
  <c r="J158" i="4" s="1"/>
  <c r="J155" i="4"/>
  <c r="J152" i="4"/>
  <c r="J149" i="4"/>
  <c r="I146" i="4"/>
  <c r="J146" i="4"/>
  <c r="J141" i="4"/>
  <c r="J138" i="4"/>
  <c r="J130" i="4"/>
  <c r="J126" i="4"/>
  <c r="J121" i="4"/>
  <c r="J118" i="4"/>
  <c r="I107" i="4"/>
  <c r="J107" i="4"/>
  <c r="J101" i="4"/>
  <c r="J98" i="4"/>
  <c r="J93" i="4"/>
  <c r="J90" i="4"/>
  <c r="J87" i="4"/>
  <c r="J84" i="4"/>
  <c r="J70" i="4"/>
  <c r="J64" i="4"/>
  <c r="J59" i="4"/>
  <c r="J56" i="4"/>
  <c r="J52" i="4"/>
  <c r="J49" i="4"/>
  <c r="J45" i="4"/>
  <c r="J42" i="4"/>
  <c r="J32" i="4"/>
  <c r="J29" i="4"/>
  <c r="J24" i="4"/>
  <c r="J21" i="4"/>
  <c r="J13" i="4"/>
  <c r="J54" i="3"/>
  <c r="J51" i="3"/>
  <c r="H72" i="1"/>
  <c r="I51" i="3" s="1"/>
  <c r="J48" i="3"/>
  <c r="H67" i="1"/>
  <c r="I48" i="3" s="1"/>
  <c r="G69" i="1"/>
  <c r="G70" i="1"/>
  <c r="G71" i="1"/>
  <c r="I64" i="1"/>
  <c r="J45" i="3" s="1"/>
  <c r="H64" i="1"/>
  <c r="I45" i="3" s="1"/>
  <c r="I102" i="1"/>
  <c r="I62" i="1" s="1"/>
  <c r="J43" i="3" s="1"/>
  <c r="H105" i="1"/>
  <c r="G105" i="1" s="1"/>
  <c r="I59" i="1"/>
  <c r="J40" i="3" s="1"/>
  <c r="H59" i="1"/>
  <c r="I40" i="3" s="1"/>
  <c r="J36" i="3"/>
  <c r="H54" i="1"/>
  <c r="I36" i="3" s="1"/>
  <c r="I51" i="1"/>
  <c r="J33" i="3" s="1"/>
  <c r="H33" i="3" s="1"/>
  <c r="I33" i="3"/>
  <c r="J30" i="3"/>
  <c r="H48" i="1"/>
  <c r="I30" i="3" s="1"/>
  <c r="H30" i="3" s="1"/>
  <c r="J14" i="3"/>
  <c r="H22" i="1"/>
  <c r="J12" i="3"/>
  <c r="H42" i="1"/>
  <c r="G42" i="1" s="1"/>
  <c r="H14" i="1"/>
  <c r="G14" i="1" s="1"/>
  <c r="H19" i="1"/>
  <c r="K102" i="1"/>
  <c r="J102" i="1"/>
  <c r="J48" i="1"/>
  <c r="G108" i="1"/>
  <c r="G107" i="1"/>
  <c r="G109" i="1"/>
  <c r="G104" i="1"/>
  <c r="H102" i="1"/>
  <c r="G102" i="1"/>
  <c r="G101" i="1"/>
  <c r="G98" i="1"/>
  <c r="G97" i="1"/>
  <c r="G90" i="1"/>
  <c r="G91" i="1"/>
  <c r="G93" i="1"/>
  <c r="G94" i="1"/>
  <c r="G87" i="1"/>
  <c r="G88" i="1"/>
  <c r="G89" i="1"/>
  <c r="G83" i="1"/>
  <c r="G84" i="1"/>
  <c r="G85" i="1"/>
  <c r="G86" i="1"/>
  <c r="G80" i="1"/>
  <c r="G81" i="1"/>
  <c r="G82" i="1"/>
  <c r="G79" i="1"/>
  <c r="G74" i="1"/>
  <c r="G66" i="1"/>
  <c r="G61" i="1"/>
  <c r="G57" i="1"/>
  <c r="G58" i="1"/>
  <c r="G56" i="1"/>
  <c r="G53" i="1"/>
  <c r="G50" i="1"/>
  <c r="G39" i="1"/>
  <c r="G40" i="1"/>
  <c r="G41" i="1"/>
  <c r="G36" i="1"/>
  <c r="G37" i="1"/>
  <c r="G38" i="1"/>
  <c r="G33" i="1"/>
  <c r="G34" i="1"/>
  <c r="G35" i="1"/>
  <c r="G31" i="1"/>
  <c r="G32" i="1"/>
  <c r="G28" i="1"/>
  <c r="G29" i="1"/>
  <c r="G30" i="1"/>
  <c r="G25" i="1"/>
  <c r="G26" i="1"/>
  <c r="G27" i="1"/>
  <c r="G24" i="1"/>
  <c r="G21" i="1"/>
  <c r="G19" i="1" s="1"/>
  <c r="D21" i="1"/>
  <c r="G17" i="1"/>
  <c r="G18" i="1"/>
  <c r="G16" i="1"/>
  <c r="J635" i="8"/>
  <c r="J633" i="8" s="1"/>
  <c r="N635" i="8"/>
  <c r="N633" i="8" s="1"/>
  <c r="O635" i="8"/>
  <c r="O633" i="8" s="1"/>
  <c r="J631" i="8"/>
  <c r="K631" i="8"/>
  <c r="L631" i="8"/>
  <c r="M631" i="8"/>
  <c r="N631" i="8"/>
  <c r="O631" i="8"/>
  <c r="N629" i="8"/>
  <c r="O629" i="8"/>
  <c r="M620" i="8"/>
  <c r="N620" i="8"/>
  <c r="O620" i="8"/>
  <c r="K597" i="8"/>
  <c r="L597" i="8"/>
  <c r="N597" i="8"/>
  <c r="O597" i="8"/>
  <c r="K589" i="8"/>
  <c r="L589" i="8"/>
  <c r="N589" i="8"/>
  <c r="O589" i="8"/>
  <c r="M578" i="8"/>
  <c r="N578" i="8"/>
  <c r="O578" i="8"/>
  <c r="N576" i="8"/>
  <c r="O576" i="8"/>
  <c r="M574" i="8"/>
  <c r="N574" i="8"/>
  <c r="O574" i="8"/>
  <c r="M571" i="8"/>
  <c r="N571" i="8"/>
  <c r="O571" i="8"/>
  <c r="N567" i="8"/>
  <c r="O567" i="8"/>
  <c r="M549" i="8"/>
  <c r="N549" i="8"/>
  <c r="O549" i="8"/>
  <c r="N545" i="8"/>
  <c r="O545" i="8"/>
  <c r="M541" i="8"/>
  <c r="N541" i="8"/>
  <c r="O541" i="8"/>
  <c r="N539" i="8"/>
  <c r="O539" i="8"/>
  <c r="M535" i="8"/>
  <c r="N535" i="8"/>
  <c r="O535" i="8"/>
  <c r="N529" i="8"/>
  <c r="O529" i="8"/>
  <c r="K521" i="8"/>
  <c r="O514" i="8"/>
  <c r="M512" i="8"/>
  <c r="M510" i="8" s="1"/>
  <c r="N512" i="8"/>
  <c r="N510" i="8" s="1"/>
  <c r="O512" i="8"/>
  <c r="O510" i="8" s="1"/>
  <c r="N508" i="8"/>
  <c r="O508" i="8"/>
  <c r="M506" i="8"/>
  <c r="M504" i="8" s="1"/>
  <c r="N506" i="8"/>
  <c r="N504" i="8" s="1"/>
  <c r="O506" i="8"/>
  <c r="O504" i="8" s="1"/>
  <c r="M498" i="8"/>
  <c r="O498" i="8"/>
  <c r="M488" i="8"/>
  <c r="J482" i="8"/>
  <c r="K482" i="8"/>
  <c r="L482" i="8"/>
  <c r="M482" i="8"/>
  <c r="N482" i="8"/>
  <c r="O482" i="8"/>
  <c r="L477" i="8"/>
  <c r="O477" i="8"/>
  <c r="N473" i="8"/>
  <c r="N471" i="8" s="1"/>
  <c r="J469" i="8"/>
  <c r="K469" i="8"/>
  <c r="L469" i="8"/>
  <c r="N469" i="8"/>
  <c r="O469" i="8"/>
  <c r="M467" i="8"/>
  <c r="M465" i="8" s="1"/>
  <c r="N467" i="8"/>
  <c r="N465" i="8" s="1"/>
  <c r="O467" i="8"/>
  <c r="O465" i="8" s="1"/>
  <c r="K463" i="8"/>
  <c r="L463" i="8"/>
  <c r="N463" i="8"/>
  <c r="O463" i="8"/>
  <c r="N446" i="8"/>
  <c r="O446" i="8"/>
  <c r="N440" i="8"/>
  <c r="O440" i="8"/>
  <c r="M438" i="8"/>
  <c r="N438" i="8"/>
  <c r="O438" i="8"/>
  <c r="N430" i="8"/>
  <c r="O430" i="8"/>
  <c r="M428" i="8"/>
  <c r="N428" i="8"/>
  <c r="O428" i="8"/>
  <c r="M420" i="8"/>
  <c r="N420" i="8"/>
  <c r="O420" i="8"/>
  <c r="M418" i="8"/>
  <c r="N418" i="8"/>
  <c r="O418" i="8"/>
  <c r="M414" i="8"/>
  <c r="N414" i="8"/>
  <c r="O414" i="8"/>
  <c r="M412" i="8"/>
  <c r="N412" i="8"/>
  <c r="O412" i="8"/>
  <c r="J408" i="8"/>
  <c r="J406" i="8" s="1"/>
  <c r="L408" i="8"/>
  <c r="N408" i="8"/>
  <c r="N406" i="8" s="1"/>
  <c r="O408" i="8"/>
  <c r="N403" i="8"/>
  <c r="M401" i="8"/>
  <c r="N401" i="8"/>
  <c r="N399" i="8"/>
  <c r="N396" i="8"/>
  <c r="N391" i="8"/>
  <c r="M388" i="8"/>
  <c r="N388" i="8"/>
  <c r="N385" i="8"/>
  <c r="M379" i="8"/>
  <c r="N379" i="8"/>
  <c r="O379" i="8"/>
  <c r="M375" i="8"/>
  <c r="O375" i="8"/>
  <c r="K347" i="8"/>
  <c r="L347" i="8"/>
  <c r="J337" i="8"/>
  <c r="K337" i="8"/>
  <c r="L337" i="8"/>
  <c r="O323" i="8"/>
  <c r="O321" i="8"/>
  <c r="O318" i="8"/>
  <c r="O316" i="8"/>
  <c r="O313" i="8"/>
  <c r="O309" i="8"/>
  <c r="J307" i="8"/>
  <c r="K307" i="8"/>
  <c r="L307" i="8"/>
  <c r="M307" i="8"/>
  <c r="N307" i="8"/>
  <c r="O307" i="8"/>
  <c r="K303" i="8"/>
  <c r="L303" i="8"/>
  <c r="M303" i="8"/>
  <c r="N303" i="8"/>
  <c r="O303" i="8"/>
  <c r="N300" i="8"/>
  <c r="O300" i="8"/>
  <c r="K296" i="8"/>
  <c r="L296" i="8"/>
  <c r="M296" i="8"/>
  <c r="N296" i="8"/>
  <c r="O296" i="8"/>
  <c r="J274" i="8"/>
  <c r="K274" i="8"/>
  <c r="L274" i="8"/>
  <c r="M274" i="8"/>
  <c r="N274" i="8"/>
  <c r="O274" i="8"/>
  <c r="J272" i="8"/>
  <c r="K272" i="8"/>
  <c r="L272" i="8"/>
  <c r="M272" i="8"/>
  <c r="N272" i="8"/>
  <c r="O272" i="8"/>
  <c r="J270" i="8"/>
  <c r="K270" i="8"/>
  <c r="L270" i="8"/>
  <c r="N270" i="8"/>
  <c r="O270" i="8"/>
  <c r="J267" i="8"/>
  <c r="K267" i="8"/>
  <c r="L267" i="8"/>
  <c r="M267" i="8"/>
  <c r="N267" i="8"/>
  <c r="O267" i="8"/>
  <c r="J263" i="8"/>
  <c r="K263" i="8"/>
  <c r="L263" i="8"/>
  <c r="N263" i="8"/>
  <c r="O263" i="8"/>
  <c r="J261" i="8"/>
  <c r="K261" i="8"/>
  <c r="L261" i="8"/>
  <c r="M261" i="8"/>
  <c r="N261" i="8"/>
  <c r="O261" i="8"/>
  <c r="J259" i="8"/>
  <c r="K259" i="8"/>
  <c r="L259" i="8"/>
  <c r="M259" i="8"/>
  <c r="N259" i="8"/>
  <c r="O259" i="8"/>
  <c r="M249" i="8"/>
  <c r="M245" i="8"/>
  <c r="O236" i="8"/>
  <c r="K232" i="8"/>
  <c r="L232" i="8"/>
  <c r="O232" i="8"/>
  <c r="K211" i="8"/>
  <c r="L211" i="8"/>
  <c r="M211" i="8"/>
  <c r="N211" i="8"/>
  <c r="K209" i="8"/>
  <c r="L209" i="8"/>
  <c r="M209" i="8"/>
  <c r="N209" i="8"/>
  <c r="K206" i="8"/>
  <c r="L206" i="8"/>
  <c r="N206" i="8"/>
  <c r="I206" i="8"/>
  <c r="M164" i="8"/>
  <c r="N164" i="8"/>
  <c r="O164" i="8"/>
  <c r="M162" i="8"/>
  <c r="N162" i="8"/>
  <c r="O162" i="8"/>
  <c r="N158" i="8"/>
  <c r="O158" i="8"/>
  <c r="M154" i="8"/>
  <c r="N154" i="8"/>
  <c r="O154" i="8"/>
  <c r="O146" i="8"/>
  <c r="K142" i="8"/>
  <c r="N142" i="8"/>
  <c r="O142" i="8"/>
  <c r="M140" i="8"/>
  <c r="N140" i="8"/>
  <c r="O140" i="8"/>
  <c r="N138" i="8"/>
  <c r="O138" i="8"/>
  <c r="M134" i="8"/>
  <c r="N134" i="8"/>
  <c r="O134" i="8"/>
  <c r="K124" i="8"/>
  <c r="N108" i="8"/>
  <c r="O108" i="8"/>
  <c r="N104" i="8"/>
  <c r="O104" i="8"/>
  <c r="O94" i="8"/>
  <c r="O92" i="8"/>
  <c r="M86" i="8"/>
  <c r="N86" i="8"/>
  <c r="O86" i="8"/>
  <c r="M84" i="8"/>
  <c r="N84" i="8"/>
  <c r="O84" i="8"/>
  <c r="M82" i="8"/>
  <c r="N82" i="8"/>
  <c r="O82" i="8"/>
  <c r="O78" i="8"/>
  <c r="L58" i="8"/>
  <c r="O58" i="8"/>
  <c r="K54" i="8"/>
  <c r="K15" i="8" s="1"/>
  <c r="K13" i="8" s="1"/>
  <c r="L54" i="8"/>
  <c r="H54" i="8"/>
  <c r="H58" i="8"/>
  <c r="H68" i="8"/>
  <c r="H82" i="8"/>
  <c r="H84" i="8"/>
  <c r="H86" i="8"/>
  <c r="H92" i="8"/>
  <c r="H94" i="8"/>
  <c r="H108" i="8"/>
  <c r="H106" i="8" s="1"/>
  <c r="H104" i="8" s="1"/>
  <c r="H122" i="8"/>
  <c r="H116" i="8" s="1"/>
  <c r="H114" i="8" s="1"/>
  <c r="H126" i="8"/>
  <c r="H124" i="8" s="1"/>
  <c r="H138" i="8"/>
  <c r="H140" i="8"/>
  <c r="H144" i="8"/>
  <c r="H142" i="8" s="1"/>
  <c r="H158" i="8"/>
  <c r="H162" i="8"/>
  <c r="H164" i="8"/>
  <c r="H170" i="8"/>
  <c r="H172" i="8"/>
  <c r="H174" i="8"/>
  <c r="H176" i="8"/>
  <c r="H179" i="8"/>
  <c r="H181" i="8"/>
  <c r="H184" i="8"/>
  <c r="H188" i="8"/>
  <c r="H191" i="8"/>
  <c r="H194" i="8"/>
  <c r="H196" i="8"/>
  <c r="H202" i="8"/>
  <c r="H206" i="8"/>
  <c r="H209" i="8"/>
  <c r="H211" i="8"/>
  <c r="H236" i="8"/>
  <c r="H232" i="8"/>
  <c r="H245" i="8"/>
  <c r="H247" i="8"/>
  <c r="H249" i="8"/>
  <c r="H251" i="8"/>
  <c r="H255" i="8"/>
  <c r="H282" i="8"/>
  <c r="H286" i="8"/>
  <c r="H288" i="8"/>
  <c r="H290" i="8"/>
  <c r="H292" i="8"/>
  <c r="H294" i="8"/>
  <c r="H300" i="8"/>
  <c r="H298" i="8" s="1"/>
  <c r="H296" i="8" s="1"/>
  <c r="H303" i="8"/>
  <c r="H313" i="8"/>
  <c r="H316" i="8"/>
  <c r="H318" i="8"/>
  <c r="H321" i="8"/>
  <c r="H323" i="8"/>
  <c r="H332" i="8"/>
  <c r="H335" i="8"/>
  <c r="H339" i="8"/>
  <c r="H337" i="8" s="1"/>
  <c r="H347" i="8"/>
  <c r="H366" i="8"/>
  <c r="H368" i="8"/>
  <c r="H370" i="8"/>
  <c r="H385" i="8"/>
  <c r="H388" i="8"/>
  <c r="H396" i="8"/>
  <c r="H391" i="8"/>
  <c r="H399" i="8"/>
  <c r="H401" i="8"/>
  <c r="H403" i="8"/>
  <c r="H412" i="8"/>
  <c r="H410" i="8"/>
  <c r="H408" i="8" s="1"/>
  <c r="H418" i="8"/>
  <c r="H420" i="8"/>
  <c r="H428" i="8"/>
  <c r="H430" i="8"/>
  <c r="H438" i="8"/>
  <c r="H440" i="8"/>
  <c r="H446" i="8"/>
  <c r="H463" i="8"/>
  <c r="H467" i="8"/>
  <c r="H465" i="8" s="1"/>
  <c r="H473" i="8"/>
  <c r="H471" i="8" s="1"/>
  <c r="H486" i="8"/>
  <c r="H488" i="8"/>
  <c r="H490" i="8"/>
  <c r="H495" i="8"/>
  <c r="H493" i="8" s="1"/>
  <c r="H514" i="8"/>
  <c r="H500" i="8"/>
  <c r="H498" i="8" s="1"/>
  <c r="H506" i="8"/>
  <c r="H504" i="8" s="1"/>
  <c r="H508" i="8"/>
  <c r="H512" i="8"/>
  <c r="H510" i="8" s="1"/>
  <c r="H525" i="8"/>
  <c r="H529" i="8"/>
  <c r="H535" i="8"/>
  <c r="H539" i="8"/>
  <c r="H543" i="8"/>
  <c r="H549" i="8"/>
  <c r="H546" i="8" s="1"/>
  <c r="H555" i="8"/>
  <c r="H566" i="8"/>
  <c r="H565" i="8" s="1"/>
  <c r="H563" i="8" s="1"/>
  <c r="H561" i="8" s="1"/>
  <c r="H559" i="8" s="1"/>
  <c r="H579" i="8"/>
  <c r="H578" i="8" s="1"/>
  <c r="H586" i="8"/>
  <c r="H584" i="8" s="1"/>
  <c r="H582" i="8" s="1"/>
  <c r="H593" i="8"/>
  <c r="H591" i="8" s="1"/>
  <c r="H589" i="8"/>
  <c r="H603" i="8"/>
  <c r="H605" i="8"/>
  <c r="H611" i="8"/>
  <c r="H614" i="8"/>
  <c r="H629" i="8"/>
  <c r="H622" i="8" s="1"/>
  <c r="H620" i="8" s="1"/>
  <c r="H637" i="8"/>
  <c r="H635" i="8" s="1"/>
  <c r="H633" i="8" s="1"/>
  <c r="I54" i="8"/>
  <c r="I15" i="8" s="1"/>
  <c r="I58" i="8"/>
  <c r="G58" i="8" s="1"/>
  <c r="I72" i="8"/>
  <c r="I70" i="8" s="1"/>
  <c r="I68" i="8" s="1"/>
  <c r="I82" i="8"/>
  <c r="I84" i="8"/>
  <c r="I86" i="8"/>
  <c r="I108" i="8"/>
  <c r="I106" i="8" s="1"/>
  <c r="I104" i="8" s="1"/>
  <c r="I122" i="8"/>
  <c r="I138" i="8"/>
  <c r="I140" i="8"/>
  <c r="I142" i="8"/>
  <c r="I158" i="8"/>
  <c r="I162" i="8"/>
  <c r="I164" i="8"/>
  <c r="I170" i="8"/>
  <c r="I172" i="8"/>
  <c r="I174" i="8"/>
  <c r="I176" i="8"/>
  <c r="I179" i="8"/>
  <c r="I181" i="8"/>
  <c r="I184" i="8"/>
  <c r="I188" i="8"/>
  <c r="I191" i="8"/>
  <c r="I194" i="8"/>
  <c r="I196" i="8"/>
  <c r="I202" i="8"/>
  <c r="I209" i="8"/>
  <c r="I204" i="8" s="1"/>
  <c r="I211" i="8"/>
  <c r="I236" i="8"/>
  <c r="I234" i="8" s="1"/>
  <c r="I232" i="8" s="1"/>
  <c r="I245" i="8"/>
  <c r="I247" i="8"/>
  <c r="I249" i="8"/>
  <c r="I251" i="8"/>
  <c r="F145" i="5"/>
  <c r="I258" i="8"/>
  <c r="G258" i="8" s="1"/>
  <c r="I282" i="8"/>
  <c r="I286" i="8"/>
  <c r="I288" i="8"/>
  <c r="I290" i="8"/>
  <c r="I292" i="8"/>
  <c r="I294" i="8"/>
  <c r="I300" i="8"/>
  <c r="I298" i="8" s="1"/>
  <c r="I296" i="8" s="1"/>
  <c r="I303" i="8"/>
  <c r="I313" i="8"/>
  <c r="I316" i="8"/>
  <c r="I318" i="8"/>
  <c r="I321" i="8"/>
  <c r="I323" i="8"/>
  <c r="I332" i="8"/>
  <c r="I335" i="8"/>
  <c r="I347" i="8"/>
  <c r="I366" i="8"/>
  <c r="I368" i="8"/>
  <c r="I370" i="8"/>
  <c r="I385" i="8"/>
  <c r="I388" i="8"/>
  <c r="I396" i="8"/>
  <c r="I391" i="8"/>
  <c r="I399" i="8"/>
  <c r="I401" i="8"/>
  <c r="I403" i="8"/>
  <c r="I412" i="8"/>
  <c r="I410" i="8" s="1"/>
  <c r="I408" i="8" s="1"/>
  <c r="I418" i="8"/>
  <c r="I416" i="8" s="1"/>
  <c r="I414" i="8" s="1"/>
  <c r="I420" i="8"/>
  <c r="I428" i="8"/>
  <c r="I430" i="8"/>
  <c r="I438" i="8"/>
  <c r="I440" i="8"/>
  <c r="I446" i="8"/>
  <c r="I444" i="8" s="1"/>
  <c r="I463" i="8"/>
  <c r="I467" i="8"/>
  <c r="I465" i="8" s="1"/>
  <c r="I473" i="8"/>
  <c r="I471" i="8" s="1"/>
  <c r="I486" i="8"/>
  <c r="I488" i="8"/>
  <c r="I490" i="8"/>
  <c r="I495" i="8"/>
  <c r="I493" i="8" s="1"/>
  <c r="I500" i="8"/>
  <c r="I498" i="8"/>
  <c r="I506" i="8"/>
  <c r="I504" i="8" s="1"/>
  <c r="I508" i="8"/>
  <c r="I512" i="8"/>
  <c r="I510" i="8" s="1"/>
  <c r="I525" i="8"/>
  <c r="I529" i="8"/>
  <c r="I535" i="8"/>
  <c r="I539" i="8"/>
  <c r="I549" i="8"/>
  <c r="I546" i="8" s="1"/>
  <c r="I545" i="8" s="1"/>
  <c r="I543" i="8" s="1"/>
  <c r="I541" i="8" s="1"/>
  <c r="I555" i="8"/>
  <c r="I566" i="8"/>
  <c r="I564" i="8" s="1"/>
  <c r="I579" i="8"/>
  <c r="I578" i="8" s="1"/>
  <c r="I586" i="8"/>
  <c r="I584" i="8" s="1"/>
  <c r="I582" i="8" s="1"/>
  <c r="I593" i="8"/>
  <c r="I591" i="8" s="1"/>
  <c r="I589" i="8" s="1"/>
  <c r="I603" i="8"/>
  <c r="I605" i="8"/>
  <c r="I611" i="8"/>
  <c r="I614" i="8"/>
  <c r="I629" i="8"/>
  <c r="I622" i="8" s="1"/>
  <c r="I620" i="8" s="1"/>
  <c r="I637" i="8"/>
  <c r="I635" i="8" s="1"/>
  <c r="I633" i="8" s="1"/>
  <c r="G73" i="8"/>
  <c r="G74" i="8"/>
  <c r="G75" i="8"/>
  <c r="G76" i="8"/>
  <c r="G77" i="8"/>
  <c r="G83" i="8"/>
  <c r="G82" i="8" s="1"/>
  <c r="G85" i="8"/>
  <c r="G84" i="8" s="1"/>
  <c r="G87" i="8"/>
  <c r="G86" i="8" s="1"/>
  <c r="G93" i="8"/>
  <c r="G92" i="8" s="1"/>
  <c r="G95" i="8"/>
  <c r="G96" i="8"/>
  <c r="G639" i="8"/>
  <c r="G637" i="8" s="1"/>
  <c r="G635" i="8" s="1"/>
  <c r="G633" i="8" s="1"/>
  <c r="G594" i="8"/>
  <c r="G595" i="8"/>
  <c r="G596" i="8"/>
  <c r="G610" i="8"/>
  <c r="G606" i="8"/>
  <c r="G605" i="8" s="1"/>
  <c r="G607" i="8"/>
  <c r="G608" i="8"/>
  <c r="G609" i="8"/>
  <c r="G604" i="8"/>
  <c r="G603" i="8" s="1"/>
  <c r="G612" i="8"/>
  <c r="G613" i="8"/>
  <c r="G615" i="8"/>
  <c r="G616" i="8"/>
  <c r="G617" i="8"/>
  <c r="G618" i="8"/>
  <c r="G619" i="8"/>
  <c r="G587" i="8"/>
  <c r="G588" i="8"/>
  <c r="G624" i="8"/>
  <c r="G625" i="8"/>
  <c r="G626" i="8"/>
  <c r="G622" i="8" s="1"/>
  <c r="G620" i="8" s="1"/>
  <c r="G627" i="8"/>
  <c r="G628" i="8"/>
  <c r="G630" i="8"/>
  <c r="G629" i="8" s="1"/>
  <c r="H631" i="8"/>
  <c r="I631" i="8"/>
  <c r="G632" i="8"/>
  <c r="G631" i="8" s="1"/>
  <c r="H597" i="8"/>
  <c r="I597" i="8"/>
  <c r="G598" i="8"/>
  <c r="G597" i="8" s="1"/>
  <c r="G526" i="8"/>
  <c r="G527" i="8"/>
  <c r="G528" i="8"/>
  <c r="G530" i="8"/>
  <c r="G531" i="8"/>
  <c r="G532" i="8"/>
  <c r="G533" i="8"/>
  <c r="G534" i="8"/>
  <c r="G536" i="8"/>
  <c r="G535" i="8" s="1"/>
  <c r="G540" i="8"/>
  <c r="G539" i="8" s="1"/>
  <c r="G543" i="8"/>
  <c r="G550" i="8"/>
  <c r="G549" i="8" s="1"/>
  <c r="G546" i="8" s="1"/>
  <c r="G556" i="8"/>
  <c r="G557" i="8"/>
  <c r="G566" i="8"/>
  <c r="G579" i="8"/>
  <c r="G577" i="8" s="1"/>
  <c r="G450" i="8"/>
  <c r="G447" i="8"/>
  <c r="G448" i="8"/>
  <c r="G446" i="8" s="1"/>
  <c r="G449" i="8"/>
  <c r="G451" i="8"/>
  <c r="G452" i="8"/>
  <c r="G453" i="8"/>
  <c r="G454" i="8"/>
  <c r="G455" i="8"/>
  <c r="G456" i="8"/>
  <c r="G457" i="8"/>
  <c r="G458" i="8"/>
  <c r="G459" i="8"/>
  <c r="G460" i="8"/>
  <c r="G461" i="8"/>
  <c r="G462" i="8"/>
  <c r="G464" i="8"/>
  <c r="G463" i="8" s="1"/>
  <c r="G468" i="8"/>
  <c r="G467" i="8" s="1"/>
  <c r="G465" i="8" s="1"/>
  <c r="G474" i="8"/>
  <c r="G473" i="8" s="1"/>
  <c r="G471" i="8" s="1"/>
  <c r="G478" i="8"/>
  <c r="G479" i="8"/>
  <c r="G480" i="8"/>
  <c r="G481" i="8"/>
  <c r="G483" i="8"/>
  <c r="G482" i="8" s="1"/>
  <c r="G487" i="8"/>
  <c r="G486" i="8" s="1"/>
  <c r="G489" i="8"/>
  <c r="G488" i="8"/>
  <c r="G491" i="8"/>
  <c r="G492" i="8"/>
  <c r="G496" i="8"/>
  <c r="G497" i="8"/>
  <c r="G429" i="8"/>
  <c r="G428" i="8" s="1"/>
  <c r="G431" i="8"/>
  <c r="G432" i="8"/>
  <c r="G433" i="8"/>
  <c r="G434" i="8"/>
  <c r="G435" i="8"/>
  <c r="G436" i="8"/>
  <c r="G437" i="8"/>
  <c r="G439" i="8"/>
  <c r="G438" i="8" s="1"/>
  <c r="G441" i="8"/>
  <c r="G440" i="8" s="1"/>
  <c r="G501" i="8"/>
  <c r="G500" i="8"/>
  <c r="G498" i="8" s="1"/>
  <c r="G507" i="8"/>
  <c r="G506" i="8" s="1"/>
  <c r="G504" i="8" s="1"/>
  <c r="G509" i="8"/>
  <c r="G508" i="8" s="1"/>
  <c r="G513" i="8"/>
  <c r="G512" i="8" s="1"/>
  <c r="G510" i="8" s="1"/>
  <c r="H469" i="8"/>
  <c r="I469" i="8"/>
  <c r="G470" i="8"/>
  <c r="G469" i="8" s="1"/>
  <c r="H477" i="8"/>
  <c r="I477" i="8"/>
  <c r="H482" i="8"/>
  <c r="I482" i="8"/>
  <c r="G413" i="8"/>
  <c r="G412" i="8" s="1"/>
  <c r="G410" i="8" s="1"/>
  <c r="G408" i="8" s="1"/>
  <c r="G419" i="8"/>
  <c r="G418" i="8" s="1"/>
  <c r="G421" i="8"/>
  <c r="G420" i="8" s="1"/>
  <c r="G333" i="8"/>
  <c r="G334" i="8"/>
  <c r="G336" i="8"/>
  <c r="G335" i="8" s="1"/>
  <c r="G367" i="8"/>
  <c r="G366" i="8" s="1"/>
  <c r="G369" i="8"/>
  <c r="G368" i="8" s="1"/>
  <c r="G371" i="8"/>
  <c r="G370" i="8" s="1"/>
  <c r="G386" i="8"/>
  <c r="G387" i="8"/>
  <c r="G389" i="8"/>
  <c r="G390" i="8"/>
  <c r="G393" i="8"/>
  <c r="G397" i="8"/>
  <c r="G398" i="8"/>
  <c r="G400" i="8"/>
  <c r="G399" i="8" s="1"/>
  <c r="G392" i="8"/>
  <c r="G394" i="8"/>
  <c r="G395" i="8"/>
  <c r="G402" i="8"/>
  <c r="G401" i="8" s="1"/>
  <c r="G404" i="8"/>
  <c r="G405" i="8"/>
  <c r="G287" i="8"/>
  <c r="G286" i="8" s="1"/>
  <c r="G289" i="8"/>
  <c r="G288" i="8" s="1"/>
  <c r="G291" i="8"/>
  <c r="G290" i="8" s="1"/>
  <c r="G293" i="8"/>
  <c r="G292" i="8" s="1"/>
  <c r="G295" i="8"/>
  <c r="G294" i="8" s="1"/>
  <c r="G301" i="8"/>
  <c r="G302" i="8"/>
  <c r="G305" i="8"/>
  <c r="G303" i="8" s="1"/>
  <c r="G314" i="8"/>
  <c r="G315" i="8"/>
  <c r="G317" i="8"/>
  <c r="G316" i="8" s="1"/>
  <c r="G319" i="8"/>
  <c r="G320" i="8"/>
  <c r="G322" i="8"/>
  <c r="G321" i="8" s="1"/>
  <c r="G324" i="8"/>
  <c r="G323" i="8" s="1"/>
  <c r="G325" i="8"/>
  <c r="H307" i="8"/>
  <c r="I307" i="8"/>
  <c r="G308" i="8"/>
  <c r="G307" i="8" s="1"/>
  <c r="G283" i="8"/>
  <c r="G284" i="8"/>
  <c r="G285" i="8"/>
  <c r="G245" i="8"/>
  <c r="G247" i="8"/>
  <c r="G249" i="8"/>
  <c r="G251" i="8"/>
  <c r="G259" i="8"/>
  <c r="G261" i="8"/>
  <c r="G263" i="8"/>
  <c r="G267" i="8"/>
  <c r="G270" i="8"/>
  <c r="G272" i="8"/>
  <c r="G274" i="8"/>
  <c r="H274" i="8"/>
  <c r="I274" i="8"/>
  <c r="H272" i="8"/>
  <c r="I272" i="8"/>
  <c r="H270" i="8"/>
  <c r="I270" i="8"/>
  <c r="H267" i="8"/>
  <c r="I267" i="8"/>
  <c r="H263" i="8"/>
  <c r="I263" i="8"/>
  <c r="H261" i="8"/>
  <c r="I261" i="8"/>
  <c r="H259" i="8"/>
  <c r="I259" i="8"/>
  <c r="G147" i="8"/>
  <c r="G149" i="8"/>
  <c r="G151" i="8"/>
  <c r="G152" i="8"/>
  <c r="G153" i="8"/>
  <c r="F34" i="7"/>
  <c r="D34" i="7" s="1"/>
  <c r="E30" i="7"/>
  <c r="D30" i="7" s="1"/>
  <c r="E99" i="5"/>
  <c r="E97" i="5" s="1"/>
  <c r="D97" i="5" s="1"/>
  <c r="D104" i="5"/>
  <c r="E102" i="5"/>
  <c r="D102" i="5" s="1"/>
  <c r="E111" i="5"/>
  <c r="E114" i="5"/>
  <c r="D27" i="5"/>
  <c r="D28" i="5"/>
  <c r="D34" i="5"/>
  <c r="D35" i="5"/>
  <c r="D40" i="5"/>
  <c r="D44" i="5"/>
  <c r="E45" i="5"/>
  <c r="D45" i="5" s="1"/>
  <c r="E48" i="5"/>
  <c r="D48" i="5" s="1"/>
  <c r="E52" i="5"/>
  <c r="E65" i="5"/>
  <c r="E63" i="5" s="1"/>
  <c r="E70" i="5"/>
  <c r="E73" i="5"/>
  <c r="D73" i="5" s="1"/>
  <c r="E78" i="5"/>
  <c r="E81" i="5"/>
  <c r="D81" i="5" s="1"/>
  <c r="D84" i="5"/>
  <c r="E86" i="5"/>
  <c r="E91" i="5"/>
  <c r="E89" i="5" s="1"/>
  <c r="E15" i="5"/>
  <c r="E13" i="5" s="1"/>
  <c r="F122" i="5"/>
  <c r="D122" i="5" s="1"/>
  <c r="D126" i="5"/>
  <c r="F127" i="5"/>
  <c r="D127" i="5" s="1"/>
  <c r="F132" i="5"/>
  <c r="D132" i="5" s="1"/>
  <c r="F150" i="5"/>
  <c r="D25" i="5"/>
  <c r="D26" i="5"/>
  <c r="D29" i="5"/>
  <c r="G87" i="4"/>
  <c r="G78" i="4"/>
  <c r="G81" i="4"/>
  <c r="G84" i="4"/>
  <c r="G90" i="4"/>
  <c r="G93" i="4"/>
  <c r="G13" i="4"/>
  <c r="G17" i="4"/>
  <c r="G21" i="4"/>
  <c r="G24" i="4"/>
  <c r="G29" i="4"/>
  <c r="G32" i="4"/>
  <c r="G42" i="4"/>
  <c r="G45" i="4"/>
  <c r="G49" i="4"/>
  <c r="G52" i="4"/>
  <c r="G56" i="4"/>
  <c r="G59" i="4"/>
  <c r="F59" i="4" s="1"/>
  <c r="G64" i="4"/>
  <c r="G67" i="4"/>
  <c r="G70" i="4"/>
  <c r="G73" i="4"/>
  <c r="G98" i="4"/>
  <c r="G101" i="4"/>
  <c r="G107" i="4"/>
  <c r="G118" i="4"/>
  <c r="F118" i="4" s="1"/>
  <c r="G121" i="4"/>
  <c r="G126" i="4"/>
  <c r="G130" i="4"/>
  <c r="G134" i="4"/>
  <c r="G128" i="4" s="1"/>
  <c r="G138" i="4"/>
  <c r="G141" i="4"/>
  <c r="G146" i="4"/>
  <c r="G149" i="4"/>
  <c r="G152" i="4"/>
  <c r="G155" i="4"/>
  <c r="G160" i="4"/>
  <c r="G158" i="4" s="1"/>
  <c r="G37" i="4"/>
  <c r="G35" i="4" s="1"/>
  <c r="H13" i="4"/>
  <c r="H17" i="4"/>
  <c r="H21" i="4"/>
  <c r="H24" i="4"/>
  <c r="H29" i="4"/>
  <c r="H32" i="4"/>
  <c r="H42" i="4"/>
  <c r="H45" i="4"/>
  <c r="H49" i="4"/>
  <c r="H52" i="4"/>
  <c r="H56" i="4"/>
  <c r="H59" i="4"/>
  <c r="H64" i="4"/>
  <c r="H67" i="4"/>
  <c r="H70" i="4"/>
  <c r="H73" i="4"/>
  <c r="H78" i="4"/>
  <c r="H81" i="4"/>
  <c r="H84" i="4"/>
  <c r="H87" i="4"/>
  <c r="H90" i="4"/>
  <c r="H95" i="4"/>
  <c r="H93" i="4" s="1"/>
  <c r="H100" i="4"/>
  <c r="H98" i="4"/>
  <c r="F98" i="4" s="1"/>
  <c r="H101" i="4"/>
  <c r="H109" i="4"/>
  <c r="F109" i="4" s="1"/>
  <c r="H120" i="4"/>
  <c r="H118" i="4" s="1"/>
  <c r="H124" i="4"/>
  <c r="H121" i="4" s="1"/>
  <c r="H126" i="4"/>
  <c r="H130" i="4"/>
  <c r="H138" i="4"/>
  <c r="H146" i="4"/>
  <c r="H149" i="4"/>
  <c r="H152" i="4"/>
  <c r="H155" i="4"/>
  <c r="H160" i="4"/>
  <c r="H158" i="4" s="1"/>
  <c r="H39" i="4"/>
  <c r="H37" i="4" s="1"/>
  <c r="H35" i="4" s="1"/>
  <c r="F137" i="4"/>
  <c r="F127" i="4"/>
  <c r="F126" i="4" s="1"/>
  <c r="E64" i="1"/>
  <c r="D64" i="1" s="1"/>
  <c r="E45" i="3" s="1"/>
  <c r="D69" i="1"/>
  <c r="D70" i="1"/>
  <c r="D71" i="1"/>
  <c r="E72" i="1"/>
  <c r="D72" i="1" s="1"/>
  <c r="E51" i="3" s="1"/>
  <c r="D85" i="1"/>
  <c r="E77" i="1"/>
  <c r="D77" i="1" s="1"/>
  <c r="D89" i="1"/>
  <c r="E95" i="1"/>
  <c r="D95" i="1" s="1"/>
  <c r="E71" i="3" s="1"/>
  <c r="E99" i="1"/>
  <c r="D99" i="1" s="1"/>
  <c r="E105" i="1"/>
  <c r="D105" i="1" s="1"/>
  <c r="E78" i="3" s="1"/>
  <c r="E14" i="1"/>
  <c r="E19" i="1"/>
  <c r="D39" i="1"/>
  <c r="D41" i="1"/>
  <c r="E22" i="1"/>
  <c r="E14" i="3" s="1"/>
  <c r="F14" i="3" s="1"/>
  <c r="E42" i="1"/>
  <c r="D42" i="1" s="1"/>
  <c r="E48" i="1"/>
  <c r="E54" i="1"/>
  <c r="F59" i="1"/>
  <c r="F46" i="1" s="1"/>
  <c r="E67" i="1"/>
  <c r="F48" i="3" s="1"/>
  <c r="G237" i="8"/>
  <c r="G238" i="8"/>
  <c r="G239" i="8"/>
  <c r="G240" i="8"/>
  <c r="G171" i="8"/>
  <c r="G170" i="8" s="1"/>
  <c r="G173" i="8"/>
  <c r="G172" i="8" s="1"/>
  <c r="G175" i="8"/>
  <c r="G174" i="8" s="1"/>
  <c r="G177" i="8"/>
  <c r="G178" i="8"/>
  <c r="G180" i="8"/>
  <c r="G179" i="8" s="1"/>
  <c r="G182" i="8"/>
  <c r="G183" i="8"/>
  <c r="G185" i="8"/>
  <c r="G186" i="8"/>
  <c r="G187" i="8"/>
  <c r="G189" i="8"/>
  <c r="G190" i="8"/>
  <c r="G192" i="8"/>
  <c r="G193" i="8"/>
  <c r="G195" i="8"/>
  <c r="G194" i="8" s="1"/>
  <c r="G197" i="8"/>
  <c r="G198" i="8"/>
  <c r="G199" i="8"/>
  <c r="G200" i="8"/>
  <c r="G201" i="8"/>
  <c r="G203" i="8"/>
  <c r="G202" i="8" s="1"/>
  <c r="G212" i="8"/>
  <c r="G213" i="8"/>
  <c r="G214" i="8"/>
  <c r="G215" i="8"/>
  <c r="G216" i="8"/>
  <c r="G219" i="8"/>
  <c r="G220" i="8"/>
  <c r="G221" i="8"/>
  <c r="G223" i="8"/>
  <c r="G224" i="8"/>
  <c r="G226" i="8"/>
  <c r="G229" i="8"/>
  <c r="G231" i="8"/>
  <c r="G207" i="8"/>
  <c r="G208" i="8"/>
  <c r="G210" i="8"/>
  <c r="G209" i="8" s="1"/>
  <c r="G159" i="8"/>
  <c r="G160" i="8"/>
  <c r="G161" i="8"/>
  <c r="G163" i="8"/>
  <c r="G162" i="8" s="1"/>
  <c r="G165" i="8"/>
  <c r="G164" i="8" s="1"/>
  <c r="G139" i="8"/>
  <c r="G138" i="8" s="1"/>
  <c r="G141" i="8"/>
  <c r="G140" i="8" s="1"/>
  <c r="H72" i="8"/>
  <c r="G109" i="8"/>
  <c r="G110" i="8"/>
  <c r="G111" i="8"/>
  <c r="G112" i="8"/>
  <c r="G113" i="8"/>
  <c r="G123" i="8"/>
  <c r="G122" i="8" s="1"/>
  <c r="G18" i="8"/>
  <c r="G19" i="8"/>
  <c r="G20" i="8"/>
  <c r="G21" i="8"/>
  <c r="G22" i="8"/>
  <c r="G23" i="8"/>
  <c r="G24" i="8"/>
  <c r="G25" i="8"/>
  <c r="G26" i="8"/>
  <c r="G27" i="8"/>
  <c r="G28" i="8"/>
  <c r="G29" i="8"/>
  <c r="G30" i="8"/>
  <c r="G31" i="8"/>
  <c r="G32" i="8"/>
  <c r="G33" i="8"/>
  <c r="G34" i="8"/>
  <c r="G35" i="8"/>
  <c r="G36" i="8"/>
  <c r="G37" i="8"/>
  <c r="G38" i="8"/>
  <c r="G39" i="8"/>
  <c r="G40" i="8"/>
  <c r="G42" i="8"/>
  <c r="G43" i="8"/>
  <c r="G44" i="8"/>
  <c r="G45" i="8"/>
  <c r="G46" i="8"/>
  <c r="G47" i="8"/>
  <c r="G48" i="8"/>
  <c r="G49" i="8"/>
  <c r="G50" i="8"/>
  <c r="G51" i="8"/>
  <c r="G52" i="8"/>
  <c r="G53" i="8"/>
  <c r="G54" i="8"/>
  <c r="G57" i="8"/>
  <c r="G56" i="8"/>
  <c r="G55" i="8"/>
  <c r="E27" i="7"/>
  <c r="E34" i="7"/>
  <c r="E13" i="7"/>
  <c r="C10" i="6"/>
  <c r="F101" i="5"/>
  <c r="F105" i="5" s="1"/>
  <c r="F106" i="5" s="1"/>
  <c r="F113" i="5" s="1"/>
  <c r="F109" i="5" s="1"/>
  <c r="F107" i="5" s="1"/>
  <c r="D152" i="5"/>
  <c r="D150" i="5" s="1"/>
  <c r="E150" i="5"/>
  <c r="D148" i="5"/>
  <c r="D149" i="5"/>
  <c r="D147" i="5"/>
  <c r="D136" i="5"/>
  <c r="D137" i="5"/>
  <c r="D134" i="5"/>
  <c r="D130" i="5"/>
  <c r="D131" i="5"/>
  <c r="D129" i="5"/>
  <c r="D125" i="5"/>
  <c r="D124" i="5"/>
  <c r="F13" i="5"/>
  <c r="F11" i="5" s="1"/>
  <c r="F20" i="5"/>
  <c r="F99" i="5"/>
  <c r="F97" i="5" s="1"/>
  <c r="D114" i="5"/>
  <c r="F114" i="5"/>
  <c r="D109" i="5"/>
  <c r="D113" i="5"/>
  <c r="D111" i="5" s="1"/>
  <c r="D106" i="5"/>
  <c r="D105" i="5"/>
  <c r="D101" i="5"/>
  <c r="D99" i="5" s="1"/>
  <c r="F89" i="5"/>
  <c r="D94" i="5"/>
  <c r="D95" i="5"/>
  <c r="D96" i="5"/>
  <c r="D93" i="5"/>
  <c r="F78" i="5"/>
  <c r="F76" i="5" s="1"/>
  <c r="D88" i="5"/>
  <c r="D86" i="5" s="1"/>
  <c r="F86" i="5"/>
  <c r="D85" i="5"/>
  <c r="D83" i="5"/>
  <c r="F80" i="5"/>
  <c r="F83" i="5" s="1"/>
  <c r="F84" i="5" s="1"/>
  <c r="F85" i="5" s="1"/>
  <c r="D79" i="5"/>
  <c r="D80" i="5"/>
  <c r="F70" i="5"/>
  <c r="F68" i="5" s="1"/>
  <c r="F75" i="5"/>
  <c r="F73" i="5" s="1"/>
  <c r="D75" i="5"/>
  <c r="D70" i="5"/>
  <c r="D67" i="5"/>
  <c r="D65" i="5" s="1"/>
  <c r="D63" i="5" s="1"/>
  <c r="F65" i="5"/>
  <c r="F63" i="5" s="1"/>
  <c r="D52" i="5"/>
  <c r="D55" i="5"/>
  <c r="D56" i="5"/>
  <c r="D57" i="5"/>
  <c r="D58" i="5"/>
  <c r="D59" i="5"/>
  <c r="D60" i="5"/>
  <c r="D61" i="5"/>
  <c r="D62" i="5"/>
  <c r="D54" i="5"/>
  <c r="D51" i="5"/>
  <c r="D50" i="5"/>
  <c r="F45" i="5"/>
  <c r="D47" i="5"/>
  <c r="D38" i="5"/>
  <c r="D39" i="5"/>
  <c r="D41" i="5"/>
  <c r="D42" i="5"/>
  <c r="D43" i="5"/>
  <c r="D37" i="5"/>
  <c r="D33" i="5"/>
  <c r="D32" i="5"/>
  <c r="D18" i="5"/>
  <c r="D19" i="5"/>
  <c r="D17" i="5"/>
  <c r="H136" i="4"/>
  <c r="F136" i="4"/>
  <c r="F158" i="4"/>
  <c r="F157" i="4"/>
  <c r="F155" i="4" s="1"/>
  <c r="F154" i="4"/>
  <c r="F152" i="4" s="1"/>
  <c r="F151" i="4"/>
  <c r="F149" i="4" s="1"/>
  <c r="F148" i="4"/>
  <c r="F140" i="4"/>
  <c r="F130" i="4"/>
  <c r="F132" i="4"/>
  <c r="F123" i="4"/>
  <c r="F104" i="4"/>
  <c r="F100" i="4"/>
  <c r="F90" i="4"/>
  <c r="F92" i="4"/>
  <c r="F86" i="4"/>
  <c r="F83" i="4"/>
  <c r="F81" i="4" s="1"/>
  <c r="F89" i="4"/>
  <c r="F80" i="4"/>
  <c r="F78" i="4" s="1"/>
  <c r="F75" i="4"/>
  <c r="F70" i="4"/>
  <c r="F72" i="4"/>
  <c r="F69" i="4"/>
  <c r="F64" i="4"/>
  <c r="F66" i="4"/>
  <c r="F61" i="4"/>
  <c r="F58" i="4"/>
  <c r="F55" i="4"/>
  <c r="F51" i="4"/>
  <c r="F47" i="4"/>
  <c r="F48" i="4"/>
  <c r="F44" i="4"/>
  <c r="F42" i="4" s="1"/>
  <c r="F34" i="4"/>
  <c r="F32" i="4" s="1"/>
  <c r="F31" i="4"/>
  <c r="F29" i="4" s="1"/>
  <c r="F26" i="4"/>
  <c r="F24" i="4" s="1"/>
  <c r="F19" i="4"/>
  <c r="F20" i="4"/>
  <c r="F23" i="4"/>
  <c r="F21" i="4"/>
  <c r="F16" i="4"/>
  <c r="F15" i="4"/>
  <c r="F102" i="1"/>
  <c r="G75" i="3" s="1"/>
  <c r="F78" i="3"/>
  <c r="D107" i="1"/>
  <c r="D108" i="1"/>
  <c r="D109" i="1"/>
  <c r="E102" i="1"/>
  <c r="F75" i="3" s="1"/>
  <c r="D104" i="1"/>
  <c r="D102" i="1" s="1"/>
  <c r="E75" i="3" s="1"/>
  <c r="G71" i="3"/>
  <c r="G54" i="3"/>
  <c r="G51" i="3"/>
  <c r="G48" i="3"/>
  <c r="F64" i="1"/>
  <c r="G45" i="3" s="1"/>
  <c r="E59" i="1"/>
  <c r="F40" i="3" s="1"/>
  <c r="D59" i="1"/>
  <c r="E40" i="3" s="1"/>
  <c r="F36" i="3"/>
  <c r="G36" i="3"/>
  <c r="D54" i="1"/>
  <c r="E36" i="3" s="1"/>
  <c r="G33" i="3"/>
  <c r="E33" i="3" s="1"/>
  <c r="F33" i="3"/>
  <c r="F30" i="3"/>
  <c r="E30" i="3" s="1"/>
  <c r="G30" i="3"/>
  <c r="G14" i="3"/>
  <c r="G12" i="3"/>
  <c r="D98" i="1"/>
  <c r="D94" i="1"/>
  <c r="D90" i="1"/>
  <c r="D91" i="1"/>
  <c r="D92" i="1"/>
  <c r="D93" i="1"/>
  <c r="D86" i="1"/>
  <c r="D87" i="1"/>
  <c r="D88" i="1"/>
  <c r="D82" i="1"/>
  <c r="D83" i="1"/>
  <c r="D84" i="1"/>
  <c r="D80" i="1"/>
  <c r="D81" i="1"/>
  <c r="D79" i="1"/>
  <c r="D74" i="1"/>
  <c r="D66" i="1"/>
  <c r="D57" i="1"/>
  <c r="D56" i="1"/>
  <c r="D58" i="1"/>
  <c r="D51" i="1"/>
  <c r="D53" i="1"/>
  <c r="D48" i="1"/>
  <c r="D45" i="1"/>
  <c r="D44" i="1"/>
  <c r="D28" i="1"/>
  <c r="D29" i="1"/>
  <c r="D30" i="1"/>
  <c r="D31" i="1"/>
  <c r="D32" i="1"/>
  <c r="D33" i="1"/>
  <c r="D34" i="1"/>
  <c r="D35" i="1"/>
  <c r="D36" i="1"/>
  <c r="D37" i="1"/>
  <c r="D38" i="1"/>
  <c r="D40" i="1"/>
  <c r="D25" i="1"/>
  <c r="D26" i="1"/>
  <c r="D27" i="1"/>
  <c r="D24" i="1"/>
  <c r="D16" i="1"/>
  <c r="D17" i="1"/>
  <c r="D18" i="1"/>
  <c r="D19" i="1"/>
  <c r="S342" i="8"/>
  <c r="S339" i="8" s="1"/>
  <c r="S337" i="8" s="1"/>
  <c r="F105" i="1"/>
  <c r="F62" i="1" s="1"/>
  <c r="G43" i="3" s="1"/>
  <c r="I257" i="8"/>
  <c r="G257" i="8" s="1"/>
  <c r="D145" i="5"/>
  <c r="H558" i="8"/>
  <c r="F111" i="5"/>
  <c r="F26" i="7"/>
  <c r="D26" i="7" s="1"/>
  <c r="D19" i="7"/>
  <c r="F13" i="7"/>
  <c r="D13" i="7" s="1"/>
  <c r="D78" i="5"/>
  <c r="D50" i="1"/>
  <c r="D97" i="1"/>
  <c r="D101" i="1"/>
  <c r="F103" i="4"/>
  <c r="D72" i="5"/>
  <c r="D91" i="5"/>
  <c r="D89" i="5" s="1"/>
  <c r="D135" i="5"/>
  <c r="H143" i="4"/>
  <c r="H141" i="4" s="1"/>
  <c r="E30" i="5"/>
  <c r="D30" i="5" s="1"/>
  <c r="I330" i="8"/>
  <c r="I328" i="8" s="1"/>
  <c r="G138" i="5"/>
  <c r="G578" i="8"/>
  <c r="I280" i="8"/>
  <c r="I278" i="8" s="1"/>
  <c r="G282" i="8"/>
  <c r="E22" i="5"/>
  <c r="D22" i="5" s="1"/>
  <c r="H12" i="1"/>
  <c r="I12" i="3" s="1"/>
  <c r="H12" i="3" s="1"/>
  <c r="H14" i="3"/>
  <c r="I14" i="3" s="1"/>
  <c r="D24" i="5"/>
  <c r="G94" i="8"/>
  <c r="F115" i="4"/>
  <c r="G51" i="1"/>
  <c r="G99" i="1"/>
  <c r="M19" i="7"/>
  <c r="L416" i="8"/>
  <c r="L414" i="8" s="1"/>
  <c r="L406" i="8" s="1"/>
  <c r="L577" i="8"/>
  <c r="L575" i="8" s="1"/>
  <c r="L578" i="8"/>
  <c r="M130" i="8"/>
  <c r="M128" i="8" s="1"/>
  <c r="M126" i="8" s="1"/>
  <c r="M124" i="8" s="1"/>
  <c r="M188" i="8"/>
  <c r="N236" i="8"/>
  <c r="N234" i="8" s="1"/>
  <c r="N232" i="8" s="1"/>
  <c r="M238" i="8"/>
  <c r="O285" i="8"/>
  <c r="M285" i="8" s="1"/>
  <c r="O497" i="8"/>
  <c r="M497" i="8" s="1"/>
  <c r="M495" i="8" s="1"/>
  <c r="M493" i="8" s="1"/>
  <c r="G78" i="5"/>
  <c r="G122" i="5"/>
  <c r="D139" i="5"/>
  <c r="G30" i="7"/>
  <c r="L26" i="7"/>
  <c r="J26" i="7" s="1"/>
  <c r="O57" i="8"/>
  <c r="M57" i="8" s="1"/>
  <c r="M54" i="8" s="1"/>
  <c r="K577" i="8"/>
  <c r="K576" i="8" s="1"/>
  <c r="T236" i="8"/>
  <c r="T234" i="8" s="1"/>
  <c r="T232" i="8" s="1"/>
  <c r="J94" i="8"/>
  <c r="J90" i="8" s="1"/>
  <c r="O359" i="8"/>
  <c r="M359" i="8" s="1"/>
  <c r="M356" i="8" s="1"/>
  <c r="O13" i="7"/>
  <c r="M13" i="7" s="1"/>
  <c r="K311" i="8"/>
  <c r="K309" i="8" s="1"/>
  <c r="S509" i="8"/>
  <c r="S508" i="8" s="1"/>
  <c r="T508" i="8"/>
  <c r="T502" i="8" s="1"/>
  <c r="T587" i="8"/>
  <c r="M181" i="8"/>
  <c r="M173" i="8"/>
  <c r="M172" i="8" s="1"/>
  <c r="T595" i="8"/>
  <c r="M361" i="8"/>
  <c r="M595" i="8"/>
  <c r="M593" i="8" s="1"/>
  <c r="M591" i="8" s="1"/>
  <c r="M589" i="8" s="1"/>
  <c r="P124" i="5"/>
  <c r="Q130" i="5"/>
  <c r="M314" i="8"/>
  <c r="M313" i="8" s="1"/>
  <c r="M284" i="8"/>
  <c r="P126" i="5"/>
  <c r="R78" i="5"/>
  <c r="R80" i="5"/>
  <c r="R83" i="5" s="1"/>
  <c r="R84" i="5" s="1"/>
  <c r="R85" i="5" s="1"/>
  <c r="Q111" i="5"/>
  <c r="P113" i="5"/>
  <c r="P111" i="5" s="1"/>
  <c r="R145" i="5"/>
  <c r="R138" i="5"/>
  <c r="R26" i="7"/>
  <c r="P26" i="7" s="1"/>
  <c r="P19" i="7"/>
  <c r="R13" i="7"/>
  <c r="P13" i="7" s="1"/>
  <c r="X27" i="7"/>
  <c r="X22" i="7" s="1"/>
  <c r="X9" i="7" s="1"/>
  <c r="R27" i="7"/>
  <c r="W131" i="5"/>
  <c r="W134" i="5" s="1"/>
  <c r="W127" i="5"/>
  <c r="Q45" i="5"/>
  <c r="P45" i="5" s="1"/>
  <c r="Q58" i="5"/>
  <c r="P58" i="5" s="1"/>
  <c r="Q43" i="5"/>
  <c r="P43" i="5" s="1"/>
  <c r="Q60" i="5"/>
  <c r="P60" i="5" s="1"/>
  <c r="S225" i="8"/>
  <c r="S217" i="8"/>
  <c r="S350" i="8"/>
  <c r="T347" i="8"/>
  <c r="X145" i="5"/>
  <c r="V145" i="5" s="1"/>
  <c r="P55" i="5"/>
  <c r="Q61" i="5"/>
  <c r="P61" i="5" s="1"/>
  <c r="S227" i="8"/>
  <c r="S219" i="8"/>
  <c r="Q41" i="5"/>
  <c r="S351" i="8"/>
  <c r="S349" i="8" s="1"/>
  <c r="S347" i="8" s="1"/>
  <c r="Q28" i="5"/>
  <c r="P28" i="5" s="1"/>
  <c r="Q32" i="5"/>
  <c r="P32" i="5" s="1"/>
  <c r="Q105" i="5"/>
  <c r="Q102" i="5" s="1"/>
  <c r="P102" i="5" s="1"/>
  <c r="Q50" i="5"/>
  <c r="P50" i="5" s="1"/>
  <c r="S221" i="8"/>
  <c r="T211" i="8"/>
  <c r="S213" i="8"/>
  <c r="Q18" i="5"/>
  <c r="P18" i="5" s="1"/>
  <c r="T332" i="8"/>
  <c r="T330" i="8" s="1"/>
  <c r="T17" i="8"/>
  <c r="P38" i="5"/>
  <c r="T60" i="8"/>
  <c r="T58" i="8" s="1"/>
  <c r="T118" i="8"/>
  <c r="T116" i="8" s="1"/>
  <c r="Q62" i="5"/>
  <c r="P62" i="5" s="1"/>
  <c r="Q54" i="5"/>
  <c r="P54" i="5" s="1"/>
  <c r="S223" i="8"/>
  <c r="S215" i="8"/>
  <c r="Q42" i="5"/>
  <c r="P42" i="5" s="1"/>
  <c r="Q51" i="5"/>
  <c r="P51" i="5" s="1"/>
  <c r="S218" i="8"/>
  <c r="S214" i="8"/>
  <c r="S171" i="8"/>
  <c r="S170" i="8" s="1"/>
  <c r="T54" i="8"/>
  <c r="T188" i="8"/>
  <c r="Q37" i="5"/>
  <c r="P37" i="5" s="1"/>
  <c r="N95" i="1"/>
  <c r="M95" i="1" s="1"/>
  <c r="N74" i="3" s="1"/>
  <c r="M98" i="1"/>
  <c r="Q98" i="1"/>
  <c r="Q95" i="1" s="1"/>
  <c r="R74" i="3" s="1"/>
  <c r="Q72" i="5"/>
  <c r="Q70" i="5" s="1"/>
  <c r="T339" i="8"/>
  <c r="T337" i="8" s="1"/>
  <c r="T555" i="8"/>
  <c r="Q66" i="1"/>
  <c r="W66" i="1" s="1"/>
  <c r="U172" i="8"/>
  <c r="S173" i="8"/>
  <c r="S172" i="8" s="1"/>
  <c r="V125" i="5"/>
  <c r="P47" i="5"/>
  <c r="O172" i="8"/>
  <c r="U336" i="8"/>
  <c r="S336" i="8" s="1"/>
  <c r="S335" i="8" s="1"/>
  <c r="P145" i="5"/>
  <c r="R76" i="5"/>
  <c r="R81" i="5"/>
  <c r="O51" i="8"/>
  <c r="M51" i="8" s="1"/>
  <c r="O356" i="8"/>
  <c r="K575" i="8"/>
  <c r="K574" i="8" s="1"/>
  <c r="K572" i="8" s="1"/>
  <c r="O184" i="8"/>
  <c r="M186" i="8"/>
  <c r="U229" i="8"/>
  <c r="U211" i="8" s="1"/>
  <c r="U204" i="8" s="1"/>
  <c r="U359" i="8"/>
  <c r="U356" i="8" s="1"/>
  <c r="U354" i="8" s="1"/>
  <c r="U352" i="8" s="1"/>
  <c r="P101" i="5"/>
  <c r="P99" i="5" s="1"/>
  <c r="Q99" i="5"/>
  <c r="O474" i="8"/>
  <c r="M474" i="8" s="1"/>
  <c r="M473" i="8" s="1"/>
  <c r="M471" i="8" s="1"/>
  <c r="M397" i="8"/>
  <c r="M396" i="8" s="1"/>
  <c r="U51" i="8"/>
  <c r="U17" i="8" s="1"/>
  <c r="R152" i="5"/>
  <c r="U258" i="8" s="1"/>
  <c r="S258" i="8" s="1"/>
  <c r="R131" i="5"/>
  <c r="O396" i="8"/>
  <c r="O383" i="8" s="1"/>
  <c r="O381" i="8" s="1"/>
  <c r="K573" i="8"/>
  <c r="P125" i="5"/>
  <c r="V126" i="5"/>
  <c r="X150" i="5"/>
  <c r="G515" i="8"/>
  <c r="G514" i="8" s="1"/>
  <c r="G593" i="8"/>
  <c r="G591" i="8" s="1"/>
  <c r="G589" i="8" s="1"/>
  <c r="G128" i="8"/>
  <c r="G126" i="8" s="1"/>
  <c r="G124" i="8" s="1"/>
  <c r="T114" i="8"/>
  <c r="S107" i="1" l="1"/>
  <c r="N99" i="1"/>
  <c r="T101" i="1"/>
  <c r="P66" i="1"/>
  <c r="M184" i="8"/>
  <c r="M17" i="8"/>
  <c r="M66" i="1"/>
  <c r="T204" i="8"/>
  <c r="L561" i="8"/>
  <c r="D138" i="5"/>
  <c r="K564" i="8"/>
  <c r="K562" i="8" s="1"/>
  <c r="G90" i="8"/>
  <c r="E124" i="5"/>
  <c r="L15" i="8"/>
  <c r="O502" i="8"/>
  <c r="J525" i="8"/>
  <c r="O30" i="3"/>
  <c r="N30" i="3" s="1"/>
  <c r="I90" i="8"/>
  <c r="I88" i="8" s="1"/>
  <c r="N330" i="8"/>
  <c r="N328" i="8" s="1"/>
  <c r="N354" i="8"/>
  <c r="N352" i="8" s="1"/>
  <c r="K75" i="1"/>
  <c r="S608" i="8"/>
  <c r="T98" i="8"/>
  <c r="T44" i="5" s="1"/>
  <c r="W98" i="8"/>
  <c r="Q94" i="5"/>
  <c r="P94" i="5" s="1"/>
  <c r="T94" i="5"/>
  <c r="S94" i="5" s="1"/>
  <c r="M107" i="1"/>
  <c r="M78" i="1"/>
  <c r="T78" i="1"/>
  <c r="S78" i="1" s="1"/>
  <c r="O102" i="1"/>
  <c r="U104" i="1"/>
  <c r="S255" i="8"/>
  <c r="Q64" i="1"/>
  <c r="P64" i="1" s="1"/>
  <c r="Q45" i="3" s="1"/>
  <c r="S502" i="8"/>
  <c r="M282" i="8"/>
  <c r="M280" i="8" s="1"/>
  <c r="M278" i="8" s="1"/>
  <c r="F71" i="3"/>
  <c r="G313" i="8"/>
  <c r="G555" i="8"/>
  <c r="J11" i="4"/>
  <c r="J64" i="1"/>
  <c r="K45" i="3" s="1"/>
  <c r="M611" i="8"/>
  <c r="P107" i="1"/>
  <c r="S446" i="8"/>
  <c r="P89" i="1"/>
  <c r="T99" i="8"/>
  <c r="S99" i="8" s="1"/>
  <c r="W99" i="8"/>
  <c r="V99" i="8" s="1"/>
  <c r="Q101" i="1"/>
  <c r="P101" i="1" s="1"/>
  <c r="M101" i="1"/>
  <c r="M80" i="1"/>
  <c r="T80" i="1"/>
  <c r="S80" i="1" s="1"/>
  <c r="Q53" i="1"/>
  <c r="W53" i="1" s="1"/>
  <c r="T53" i="1"/>
  <c r="M109" i="1"/>
  <c r="U109" i="1"/>
  <c r="S109" i="1" s="1"/>
  <c r="S97" i="1"/>
  <c r="T95" i="1"/>
  <c r="S66" i="1"/>
  <c r="T64" i="1"/>
  <c r="T102" i="8"/>
  <c r="L576" i="8"/>
  <c r="G12" i="1"/>
  <c r="N64" i="1"/>
  <c r="M64" i="1" s="1"/>
  <c r="N45" i="3" s="1"/>
  <c r="T553" i="8"/>
  <c r="T551" i="8" s="1"/>
  <c r="G91" i="5"/>
  <c r="G89" i="5" s="1"/>
  <c r="M236" i="8"/>
  <c r="M234" i="8" s="1"/>
  <c r="M232" i="8" s="1"/>
  <c r="H110" i="4"/>
  <c r="H416" i="8"/>
  <c r="H414" i="8" s="1"/>
  <c r="J27" i="4"/>
  <c r="J565" i="8"/>
  <c r="J563" i="8" s="1"/>
  <c r="J561" i="8" s="1"/>
  <c r="J559" i="8" s="1"/>
  <c r="J558" i="8" s="1"/>
  <c r="J330" i="8"/>
  <c r="J328" i="8" s="1"/>
  <c r="Q79" i="1"/>
  <c r="M79" i="1"/>
  <c r="S587" i="8"/>
  <c r="S586" i="8" s="1"/>
  <c r="S584" i="8" s="1"/>
  <c r="S582" i="8" s="1"/>
  <c r="T96" i="5"/>
  <c r="S96" i="5" s="1"/>
  <c r="T243" i="8"/>
  <c r="T241" i="8" s="1"/>
  <c r="H156" i="8"/>
  <c r="H154" i="8" s="1"/>
  <c r="H136" i="8"/>
  <c r="H134" i="8" s="1"/>
  <c r="O116" i="8"/>
  <c r="O114" i="8" s="1"/>
  <c r="O102" i="8" s="1"/>
  <c r="L156" i="8"/>
  <c r="L154" i="8" s="1"/>
  <c r="O282" i="8"/>
  <c r="O280" i="8" s="1"/>
  <c r="O278" i="8" s="1"/>
  <c r="O276" i="8" s="1"/>
  <c r="S57" i="8"/>
  <c r="S51" i="8"/>
  <c r="S229" i="8"/>
  <c r="U335" i="8"/>
  <c r="U330" i="8" s="1"/>
  <c r="U328" i="8" s="1"/>
  <c r="O495" i="8"/>
  <c r="O493" i="8" s="1"/>
  <c r="S127" i="5"/>
  <c r="U118" i="5"/>
  <c r="Q27" i="7"/>
  <c r="Q22" i="7" s="1"/>
  <c r="Q9" i="7" s="1"/>
  <c r="K571" i="8"/>
  <c r="H62" i="4"/>
  <c r="F141" i="4"/>
  <c r="F67" i="4"/>
  <c r="G40" i="4"/>
  <c r="G76" i="4"/>
  <c r="G430" i="8"/>
  <c r="G525" i="8"/>
  <c r="I484" i="8"/>
  <c r="I426" i="8"/>
  <c r="I424" i="8" s="1"/>
  <c r="I380" i="8"/>
  <c r="I379" i="8" s="1"/>
  <c r="I377" i="8" s="1"/>
  <c r="I375" i="8" s="1"/>
  <c r="H523" i="8"/>
  <c r="H521" i="8" s="1"/>
  <c r="H406" i="8"/>
  <c r="H311" i="8"/>
  <c r="H309" i="8" s="1"/>
  <c r="H243" i="8"/>
  <c r="H241" i="8" s="1"/>
  <c r="N502" i="8"/>
  <c r="P98" i="1"/>
  <c r="K559" i="8"/>
  <c r="K558" i="8" s="1"/>
  <c r="K553" i="8" s="1"/>
  <c r="K551" i="8" s="1"/>
  <c r="K519" i="8" s="1"/>
  <c r="W98" i="1"/>
  <c r="V98" i="1" s="1"/>
  <c r="F39" i="4"/>
  <c r="F37" i="4" s="1"/>
  <c r="F35" i="4" s="1"/>
  <c r="F27" i="7"/>
  <c r="F22" i="7" s="1"/>
  <c r="F9" i="7" s="1"/>
  <c r="G17" i="8"/>
  <c r="G586" i="8"/>
  <c r="G584" i="8" s="1"/>
  <c r="G582" i="8" s="1"/>
  <c r="H444" i="8"/>
  <c r="L13" i="8"/>
  <c r="J490" i="8"/>
  <c r="O27" i="7"/>
  <c r="O22" i="7" s="1"/>
  <c r="O9" i="7" s="1"/>
  <c r="M403" i="8"/>
  <c r="M529" i="8"/>
  <c r="L136" i="8"/>
  <c r="L134" i="8" s="1"/>
  <c r="M176" i="8"/>
  <c r="M562" i="8"/>
  <c r="L62" i="1"/>
  <c r="M43" i="3" s="1"/>
  <c r="T406" i="8"/>
  <c r="Q80" i="1"/>
  <c r="F110" i="4"/>
  <c r="F45" i="4"/>
  <c r="G72" i="8"/>
  <c r="G70" i="8" s="1"/>
  <c r="G68" i="8" s="1"/>
  <c r="I383" i="8"/>
  <c r="I381" i="8" s="1"/>
  <c r="G60" i="8"/>
  <c r="G146" i="8"/>
  <c r="G144" i="8" s="1"/>
  <c r="G142" i="8" s="1"/>
  <c r="U553" i="8"/>
  <c r="U551" i="8" s="1"/>
  <c r="U519" i="8" s="1"/>
  <c r="G40" i="3"/>
  <c r="F124" i="4"/>
  <c r="G108" i="8"/>
  <c r="G106" i="8" s="1"/>
  <c r="G104" i="8" s="1"/>
  <c r="G211" i="8"/>
  <c r="G188" i="8"/>
  <c r="E46" i="1"/>
  <c r="F28" i="3" s="1"/>
  <c r="J96" i="4"/>
  <c r="J622" i="8"/>
  <c r="J620" i="8" s="1"/>
  <c r="M158" i="8"/>
  <c r="M300" i="8"/>
  <c r="M490" i="8"/>
  <c r="L80" i="8"/>
  <c r="L78" i="8" s="1"/>
  <c r="K46" i="1"/>
  <c r="S300" i="8"/>
  <c r="L574" i="8"/>
  <c r="L572" i="8" s="1"/>
  <c r="L571" i="8" s="1"/>
  <c r="L569" i="8" s="1"/>
  <c r="L567" i="8" s="1"/>
  <c r="L573" i="8"/>
  <c r="M15" i="8"/>
  <c r="V66" i="1"/>
  <c r="W64" i="1"/>
  <c r="W78" i="1"/>
  <c r="V78" i="1" s="1"/>
  <c r="P78" i="1"/>
  <c r="W85" i="1"/>
  <c r="V85" i="1" s="1"/>
  <c r="P85" i="1"/>
  <c r="W45" i="1"/>
  <c r="P45" i="1"/>
  <c r="O17" i="8"/>
  <c r="T586" i="8"/>
  <c r="T584" i="8" s="1"/>
  <c r="T582" i="8" s="1"/>
  <c r="X127" i="5"/>
  <c r="V127" i="5" s="1"/>
  <c r="E76" i="5"/>
  <c r="D76" i="5" s="1"/>
  <c r="H560" i="8"/>
  <c r="F51" i="3"/>
  <c r="F95" i="4"/>
  <c r="K204" i="8"/>
  <c r="G143" i="5"/>
  <c r="J211" i="8"/>
  <c r="J204" i="8" s="1"/>
  <c r="J54" i="8"/>
  <c r="M251" i="8"/>
  <c r="M406" i="8"/>
  <c r="M430" i="8"/>
  <c r="W90" i="1"/>
  <c r="V90" i="1" s="1"/>
  <c r="P90" i="1"/>
  <c r="O105" i="1"/>
  <c r="M108" i="1"/>
  <c r="R108" i="1"/>
  <c r="G88" i="8"/>
  <c r="F143" i="4"/>
  <c r="F45" i="3"/>
  <c r="H541" i="8"/>
  <c r="G22" i="1"/>
  <c r="J578" i="8"/>
  <c r="J577" i="8"/>
  <c r="K484" i="8"/>
  <c r="I442" i="8"/>
  <c r="R45" i="3"/>
  <c r="G78" i="3"/>
  <c r="J560" i="8"/>
  <c r="O54" i="8"/>
  <c r="M360" i="8"/>
  <c r="G136" i="8"/>
  <c r="G134" i="8" s="1"/>
  <c r="G565" i="8"/>
  <c r="G563" i="8" s="1"/>
  <c r="G564" i="8"/>
  <c r="X143" i="5"/>
  <c r="O354" i="8"/>
  <c r="O352" i="8" s="1"/>
  <c r="H96" i="4"/>
  <c r="H107" i="4"/>
  <c r="K352" i="8"/>
  <c r="P104" i="1"/>
  <c r="P102" i="1" s="1"/>
  <c r="R102" i="1"/>
  <c r="W39" i="1"/>
  <c r="V39" i="1" s="1"/>
  <c r="P39" i="1"/>
  <c r="G176" i="8"/>
  <c r="H27" i="4"/>
  <c r="G96" i="4"/>
  <c r="G391" i="8"/>
  <c r="G385" i="8"/>
  <c r="G416" i="8"/>
  <c r="G414" i="8" s="1"/>
  <c r="G406" i="8" s="1"/>
  <c r="G490" i="8"/>
  <c r="G444" i="8"/>
  <c r="G529" i="8"/>
  <c r="G523" i="8" s="1"/>
  <c r="G521" i="8" s="1"/>
  <c r="I502" i="8"/>
  <c r="I116" i="8"/>
  <c r="I114" i="8" s="1"/>
  <c r="I13" i="8"/>
  <c r="H90" i="8"/>
  <c r="H88" i="8" s="1"/>
  <c r="J176" i="8"/>
  <c r="J188" i="8"/>
  <c r="K601" i="8"/>
  <c r="K599" i="8" s="1"/>
  <c r="M191" i="8"/>
  <c r="L330" i="8"/>
  <c r="L328" i="8" s="1"/>
  <c r="O484" i="8"/>
  <c r="S108" i="8"/>
  <c r="S391" i="8"/>
  <c r="S403" i="8"/>
  <c r="T426" i="8"/>
  <c r="T424" i="8" s="1"/>
  <c r="S490" i="8"/>
  <c r="S529" i="8"/>
  <c r="S562" i="8"/>
  <c r="S553" i="8" s="1"/>
  <c r="S551" i="8" s="1"/>
  <c r="U484" i="8"/>
  <c r="U406" i="8"/>
  <c r="J523" i="8"/>
  <c r="J521" i="8" s="1"/>
  <c r="N116" i="8"/>
  <c r="N114" i="8" s="1"/>
  <c r="S251" i="8"/>
  <c r="S243" i="8" s="1"/>
  <c r="S241" i="8" s="1"/>
  <c r="S430" i="8"/>
  <c r="S426" i="8" s="1"/>
  <c r="S424" i="8" s="1"/>
  <c r="J118" i="5"/>
  <c r="L9" i="5"/>
  <c r="J9" i="5" s="1"/>
  <c r="G541" i="8"/>
  <c r="I523" i="8"/>
  <c r="I521" i="8" s="1"/>
  <c r="I136" i="8"/>
  <c r="I134" i="8" s="1"/>
  <c r="H354" i="8"/>
  <c r="H352" i="8" s="1"/>
  <c r="H330" i="8"/>
  <c r="H328" i="8" s="1"/>
  <c r="H102" i="8"/>
  <c r="H80" i="8"/>
  <c r="H78" i="8" s="1"/>
  <c r="H15" i="8"/>
  <c r="N204" i="8"/>
  <c r="N426" i="8"/>
  <c r="N424" i="8" s="1"/>
  <c r="J76" i="4"/>
  <c r="I52" i="4"/>
  <c r="G372" i="8"/>
  <c r="G118" i="8"/>
  <c r="G116" i="8" s="1"/>
  <c r="G114" i="8" s="1"/>
  <c r="G102" i="8" s="1"/>
  <c r="J356" i="8"/>
  <c r="J184" i="8"/>
  <c r="J191" i="8"/>
  <c r="L484" i="8"/>
  <c r="L442" i="8" s="1"/>
  <c r="J611" i="8"/>
  <c r="N243" i="8"/>
  <c r="N241" i="8" s="1"/>
  <c r="K330" i="8"/>
  <c r="K328" i="8" s="1"/>
  <c r="L90" i="8"/>
  <c r="L88" i="8" s="1"/>
  <c r="L11" i="8" s="1"/>
  <c r="M323" i="8"/>
  <c r="G349" i="8"/>
  <c r="G347" i="8" s="1"/>
  <c r="L601" i="8"/>
  <c r="L599" i="8" s="1"/>
  <c r="L580" i="8" s="1"/>
  <c r="S263" i="8"/>
  <c r="S267" i="8"/>
  <c r="S388" i="8"/>
  <c r="S477" i="8"/>
  <c r="S495" i="8"/>
  <c r="S493" i="8" s="1"/>
  <c r="T484" i="8"/>
  <c r="O46" i="1"/>
  <c r="P28" i="3" s="1"/>
  <c r="M72" i="8"/>
  <c r="M70" i="8" s="1"/>
  <c r="M68" i="8" s="1"/>
  <c r="N90" i="8"/>
  <c r="N88" i="8" s="1"/>
  <c r="M118" i="8"/>
  <c r="M116" i="8" s="1"/>
  <c r="M114" i="8" s="1"/>
  <c r="M102" i="8" s="1"/>
  <c r="N168" i="8"/>
  <c r="N166" i="8" s="1"/>
  <c r="N132" i="8" s="1"/>
  <c r="M332" i="8"/>
  <c r="N326" i="8"/>
  <c r="M349" i="8"/>
  <c r="M347" i="8" s="1"/>
  <c r="M502" i="8"/>
  <c r="M515" i="8"/>
  <c r="M514" i="8" s="1"/>
  <c r="M555" i="8"/>
  <c r="M553" i="8" s="1"/>
  <c r="M551" i="8" s="1"/>
  <c r="L27" i="7"/>
  <c r="L22" i="7" s="1"/>
  <c r="L9" i="7" s="1"/>
  <c r="G561" i="8"/>
  <c r="G562" i="8"/>
  <c r="O168" i="8"/>
  <c r="G206" i="8"/>
  <c r="G196" i="8"/>
  <c r="G236" i="8"/>
  <c r="G234" i="8" s="1"/>
  <c r="G232" i="8" s="1"/>
  <c r="F107" i="4"/>
  <c r="F56" i="4"/>
  <c r="G403" i="8"/>
  <c r="G396" i="8"/>
  <c r="G388" i="8"/>
  <c r="G495" i="8"/>
  <c r="G493" i="8" s="1"/>
  <c r="G80" i="8"/>
  <c r="G78" i="8" s="1"/>
  <c r="I577" i="8"/>
  <c r="I354" i="8"/>
  <c r="I352" i="8" s="1"/>
  <c r="I326" i="8" s="1"/>
  <c r="I168" i="8"/>
  <c r="I166" i="8" s="1"/>
  <c r="H577" i="8"/>
  <c r="H484" i="8"/>
  <c r="H442" i="8" s="1"/>
  <c r="H168" i="8"/>
  <c r="K569" i="8"/>
  <c r="K567" i="8" s="1"/>
  <c r="S359" i="8"/>
  <c r="S356" i="8" s="1"/>
  <c r="O74" i="3"/>
  <c r="P105" i="5"/>
  <c r="G280" i="8"/>
  <c r="G278" i="8" s="1"/>
  <c r="E22" i="7"/>
  <c r="E9" i="7" s="1"/>
  <c r="G158" i="8"/>
  <c r="G156" i="8" s="1"/>
  <c r="G154" i="8" s="1"/>
  <c r="G181" i="8"/>
  <c r="F101" i="4"/>
  <c r="G300" i="8"/>
  <c r="G298" i="8" s="1"/>
  <c r="G296" i="8" s="1"/>
  <c r="G477" i="8"/>
  <c r="G475" i="8" s="1"/>
  <c r="G611" i="8"/>
  <c r="I311" i="8"/>
  <c r="I309" i="8" s="1"/>
  <c r="I276" i="8" s="1"/>
  <c r="I156" i="8"/>
  <c r="I154" i="8" s="1"/>
  <c r="H601" i="8"/>
  <c r="H599" i="8" s="1"/>
  <c r="H580" i="8" s="1"/>
  <c r="H426" i="8"/>
  <c r="H424" i="8" s="1"/>
  <c r="H380" i="8"/>
  <c r="H379" i="8" s="1"/>
  <c r="H377" i="8" s="1"/>
  <c r="H375" i="8" s="1"/>
  <c r="M204" i="8"/>
  <c r="H280" i="8"/>
  <c r="H278" i="8" s="1"/>
  <c r="H204" i="8"/>
  <c r="X122" i="5"/>
  <c r="V122" i="5" s="1"/>
  <c r="O473" i="8"/>
  <c r="O471" i="8" s="1"/>
  <c r="G191" i="8"/>
  <c r="G184" i="8"/>
  <c r="G168" i="8" s="1"/>
  <c r="H144" i="4"/>
  <c r="F73" i="4"/>
  <c r="G318" i="8"/>
  <c r="G332" i="8"/>
  <c r="G330" i="8" s="1"/>
  <c r="G328" i="8" s="1"/>
  <c r="G614" i="8"/>
  <c r="G601" i="8" s="1"/>
  <c r="G599" i="8" s="1"/>
  <c r="G580" i="8" s="1"/>
  <c r="I601" i="8"/>
  <c r="I599" i="8" s="1"/>
  <c r="I102" i="8"/>
  <c r="I80" i="8"/>
  <c r="I78" i="8" s="1"/>
  <c r="X102" i="1"/>
  <c r="V104" i="1"/>
  <c r="V102" i="1" s="1"/>
  <c r="N102" i="8"/>
  <c r="M426" i="8"/>
  <c r="M424" i="8" s="1"/>
  <c r="J529" i="8"/>
  <c r="G356" i="8"/>
  <c r="J158" i="8"/>
  <c r="J156" i="8" s="1"/>
  <c r="J154" i="8" s="1"/>
  <c r="J181" i="8"/>
  <c r="J300" i="8"/>
  <c r="J298" i="8" s="1"/>
  <c r="J296" i="8" s="1"/>
  <c r="J323" i="8"/>
  <c r="J391" i="8"/>
  <c r="J403" i="8"/>
  <c r="J495" i="8"/>
  <c r="J493" i="8" s="1"/>
  <c r="J614" i="8"/>
  <c r="K136" i="8"/>
  <c r="K134" i="8" s="1"/>
  <c r="K156" i="8"/>
  <c r="K154" i="8" s="1"/>
  <c r="K354" i="8"/>
  <c r="K442" i="8"/>
  <c r="N311" i="8"/>
  <c r="N309" i="8" s="1"/>
  <c r="J349" i="8"/>
  <c r="J347" i="8" s="1"/>
  <c r="M372" i="8"/>
  <c r="M354" i="8" s="1"/>
  <c r="M352" i="8" s="1"/>
  <c r="O601" i="8"/>
  <c r="O599" i="8" s="1"/>
  <c r="O580" i="8" s="1"/>
  <c r="N15" i="8"/>
  <c r="N13" i="8" s="1"/>
  <c r="L116" i="8"/>
  <c r="L114" i="8" s="1"/>
  <c r="L102" i="8" s="1"/>
  <c r="S72" i="8"/>
  <c r="S70" i="8" s="1"/>
  <c r="S68" i="8" s="1"/>
  <c r="S611" i="8"/>
  <c r="S191" i="8"/>
  <c r="S181" i="8"/>
  <c r="V67" i="1"/>
  <c r="W48" i="3" s="1"/>
  <c r="O62" i="1"/>
  <c r="P43" i="3" s="1"/>
  <c r="L502" i="8"/>
  <c r="K80" i="8"/>
  <c r="K78" i="8" s="1"/>
  <c r="K243" i="8"/>
  <c r="K241" i="8" s="1"/>
  <c r="L280" i="8"/>
  <c r="L278" i="8" s="1"/>
  <c r="G360" i="8"/>
  <c r="N553" i="8"/>
  <c r="N551" i="8" s="1"/>
  <c r="N519" i="8" s="1"/>
  <c r="U502" i="8"/>
  <c r="M22" i="1"/>
  <c r="O406" i="8"/>
  <c r="O426" i="8"/>
  <c r="O424" i="8" s="1"/>
  <c r="I101" i="4"/>
  <c r="I96" i="4" s="1"/>
  <c r="J236" i="8"/>
  <c r="J234" i="8" s="1"/>
  <c r="J232" i="8" s="1"/>
  <c r="J385" i="8"/>
  <c r="K116" i="8"/>
  <c r="K114" i="8" s="1"/>
  <c r="L383" i="8"/>
  <c r="L381" i="8" s="1"/>
  <c r="K416" i="8"/>
  <c r="K414" i="8" s="1"/>
  <c r="K406" i="8" s="1"/>
  <c r="K90" i="8"/>
  <c r="M146" i="8"/>
  <c r="M144" i="8" s="1"/>
  <c r="M142" i="8" s="1"/>
  <c r="M196" i="8"/>
  <c r="M318" i="8"/>
  <c r="M311" i="8" s="1"/>
  <c r="M309" i="8" s="1"/>
  <c r="M276" i="8" s="1"/>
  <c r="L311" i="8"/>
  <c r="L309" i="8" s="1"/>
  <c r="N280" i="8"/>
  <c r="N278" i="8" s="1"/>
  <c r="N276" i="8" s="1"/>
  <c r="M525" i="8"/>
  <c r="M523" i="8" s="1"/>
  <c r="M521" i="8" s="1"/>
  <c r="M586" i="8"/>
  <c r="M584" i="8" s="1"/>
  <c r="M582" i="8" s="1"/>
  <c r="N484" i="8"/>
  <c r="M484" i="8" s="1"/>
  <c r="T311" i="8"/>
  <c r="T309" i="8" s="1"/>
  <c r="S541" i="8"/>
  <c r="U426" i="8"/>
  <c r="U424" i="8" s="1"/>
  <c r="S196" i="8"/>
  <c r="J72" i="8"/>
  <c r="J70" i="8" s="1"/>
  <c r="J68" i="8" s="1"/>
  <c r="J311" i="8"/>
  <c r="J309" i="8" s="1"/>
  <c r="M60" i="8"/>
  <c r="M58" i="8" s="1"/>
  <c r="M13" i="8" s="1"/>
  <c r="K168" i="8"/>
  <c r="K166" i="8" s="1"/>
  <c r="K280" i="8"/>
  <c r="K278" i="8" s="1"/>
  <c r="K276" i="8" s="1"/>
  <c r="L168" i="8"/>
  <c r="O553" i="8"/>
  <c r="O551" i="8" s="1"/>
  <c r="O519" i="8" s="1"/>
  <c r="M614" i="8"/>
  <c r="O204" i="8"/>
  <c r="S158" i="8"/>
  <c r="U116" i="8"/>
  <c r="U114" i="8" s="1"/>
  <c r="U102" i="8" s="1"/>
  <c r="W27" i="7"/>
  <c r="S188" i="8"/>
  <c r="W34" i="1"/>
  <c r="V34" i="1" s="1"/>
  <c r="M104" i="1"/>
  <c r="M102" i="1" s="1"/>
  <c r="N46" i="1"/>
  <c r="O28" i="3" s="1"/>
  <c r="N28" i="3" s="1"/>
  <c r="N12" i="1"/>
  <c r="T15" i="8"/>
  <c r="T13" i="8" s="1"/>
  <c r="Q30" i="5"/>
  <c r="P30" i="5" s="1"/>
  <c r="S98" i="8"/>
  <c r="S97" i="8" s="1"/>
  <c r="S118" i="8"/>
  <c r="S116" i="8" s="1"/>
  <c r="S114" i="8" s="1"/>
  <c r="S128" i="8"/>
  <c r="S126" i="8" s="1"/>
  <c r="S124" i="8" s="1"/>
  <c r="S211" i="8"/>
  <c r="S204" i="8" s="1"/>
  <c r="S330" i="8"/>
  <c r="S328" i="8" s="1"/>
  <c r="Q48" i="5"/>
  <c r="P48" i="5" s="1"/>
  <c r="S610" i="8"/>
  <c r="S605" i="8" s="1"/>
  <c r="M605" i="8"/>
  <c r="M442" i="8"/>
  <c r="Q68" i="5"/>
  <c r="P68" i="5" s="1"/>
  <c r="P70" i="5"/>
  <c r="P72" i="5"/>
  <c r="R150" i="5"/>
  <c r="R143" i="5" s="1"/>
  <c r="Q97" i="5"/>
  <c r="P97" i="5" s="1"/>
  <c r="S639" i="8"/>
  <c r="S637" i="8" s="1"/>
  <c r="S635" i="8" s="1"/>
  <c r="S633" i="8" s="1"/>
  <c r="S595" i="8"/>
  <c r="S593" i="8" s="1"/>
  <c r="S591" i="8" s="1"/>
  <c r="S589" i="8" s="1"/>
  <c r="P152" i="5"/>
  <c r="P150" i="5" s="1"/>
  <c r="P143" i="5" s="1"/>
  <c r="T593" i="8"/>
  <c r="T591" i="8" s="1"/>
  <c r="T589" i="8" s="1"/>
  <c r="Q96" i="5"/>
  <c r="T637" i="8"/>
  <c r="T635" i="8" s="1"/>
  <c r="T633" i="8" s="1"/>
  <c r="S284" i="8"/>
  <c r="S282" i="8" s="1"/>
  <c r="S280" i="8" s="1"/>
  <c r="S278" i="8" s="1"/>
  <c r="S276" i="8" s="1"/>
  <c r="T282" i="8"/>
  <c r="T280" i="8" s="1"/>
  <c r="S526" i="8"/>
  <c r="S525" i="8" s="1"/>
  <c r="S523" i="8" s="1"/>
  <c r="S521" i="8" s="1"/>
  <c r="T525" i="8"/>
  <c r="T523" i="8" s="1"/>
  <c r="T521" i="8" s="1"/>
  <c r="T519" i="8" s="1"/>
  <c r="S517" i="8"/>
  <c r="S515" i="8" s="1"/>
  <c r="S514" i="8" s="1"/>
  <c r="T515" i="8"/>
  <c r="T514" i="8" s="1"/>
  <c r="T442" i="8" s="1"/>
  <c r="T422" i="8" s="1"/>
  <c r="Q24" i="5"/>
  <c r="S361" i="8"/>
  <c r="S360" i="8" s="1"/>
  <c r="T360" i="8"/>
  <c r="T354" i="8" s="1"/>
  <c r="T352" i="8" s="1"/>
  <c r="T278" i="8"/>
  <c r="P22" i="1"/>
  <c r="K12" i="1"/>
  <c r="J12" i="1" s="1"/>
  <c r="J14" i="1"/>
  <c r="P95" i="1"/>
  <c r="Q74" i="3" s="1"/>
  <c r="W95" i="1"/>
  <c r="V95" i="1" s="1"/>
  <c r="W74" i="3" s="1"/>
  <c r="M74" i="1"/>
  <c r="K62" i="1"/>
  <c r="L43" i="3" s="1"/>
  <c r="J22" i="1"/>
  <c r="J105" i="1"/>
  <c r="J67" i="1"/>
  <c r="R46" i="1"/>
  <c r="P59" i="1"/>
  <c r="Q40" i="3" s="1"/>
  <c r="J60" i="8"/>
  <c r="J58" i="8" s="1"/>
  <c r="K88" i="8"/>
  <c r="J97" i="8"/>
  <c r="J88" i="8" s="1"/>
  <c r="S102" i="8"/>
  <c r="J128" i="8"/>
  <c r="J126" i="8" s="1"/>
  <c r="J124" i="8" s="1"/>
  <c r="L142" i="8"/>
  <c r="J144" i="8"/>
  <c r="J142" i="8" s="1"/>
  <c r="L204" i="8"/>
  <c r="L166" i="8" s="1"/>
  <c r="J282" i="8"/>
  <c r="J280" i="8" s="1"/>
  <c r="J278" i="8" s="1"/>
  <c r="J276" i="8" s="1"/>
  <c r="J360" i="8"/>
  <c r="J372" i="8"/>
  <c r="L422" i="8"/>
  <c r="J502" i="8"/>
  <c r="K502" i="8"/>
  <c r="J555" i="8"/>
  <c r="J553" i="8" s="1"/>
  <c r="J551" i="8" s="1"/>
  <c r="J593" i="8"/>
  <c r="J589" i="8" s="1"/>
  <c r="J584" i="8"/>
  <c r="J582" i="8" s="1"/>
  <c r="K582" i="8"/>
  <c r="J586" i="8"/>
  <c r="J605" i="8"/>
  <c r="J601" i="8" s="1"/>
  <c r="J599" i="8" s="1"/>
  <c r="H68" i="5"/>
  <c r="G68" i="5" s="1"/>
  <c r="Q52" i="5"/>
  <c r="P52" i="5" s="1"/>
  <c r="O255" i="8"/>
  <c r="O243" i="8" s="1"/>
  <c r="O241" i="8" s="1"/>
  <c r="M258" i="8"/>
  <c r="M255" i="8" s="1"/>
  <c r="M243" i="8" s="1"/>
  <c r="M241" i="8" s="1"/>
  <c r="F81" i="5"/>
  <c r="F143" i="5"/>
  <c r="Q122" i="5"/>
  <c r="Q118" i="5" s="1"/>
  <c r="V138" i="5"/>
  <c r="I27" i="7"/>
  <c r="I46" i="1"/>
  <c r="G59" i="1"/>
  <c r="H40" i="3" s="1"/>
  <c r="G67" i="1"/>
  <c r="H48" i="3" s="1"/>
  <c r="M72" i="1"/>
  <c r="O51" i="3"/>
  <c r="N62" i="1"/>
  <c r="H75" i="1"/>
  <c r="I54" i="3" s="1"/>
  <c r="I17" i="4"/>
  <c r="I45" i="4"/>
  <c r="I144" i="4"/>
  <c r="I62" i="4"/>
  <c r="R122" i="5"/>
  <c r="P122" i="5" s="1"/>
  <c r="H97" i="5"/>
  <c r="G97" i="5" s="1"/>
  <c r="H76" i="5"/>
  <c r="G76" i="5" s="1"/>
  <c r="G70" i="5"/>
  <c r="I110" i="4"/>
  <c r="J62" i="4"/>
  <c r="I11" i="4"/>
  <c r="J144" i="4"/>
  <c r="I121" i="4"/>
  <c r="J105" i="4"/>
  <c r="I76" i="4"/>
  <c r="S237" i="8"/>
  <c r="S236" i="8" s="1"/>
  <c r="S234" i="8" s="1"/>
  <c r="S232" i="8" s="1"/>
  <c r="I40" i="4"/>
  <c r="J40" i="4"/>
  <c r="I27" i="4"/>
  <c r="M168" i="8"/>
  <c r="V152" i="5"/>
  <c r="V150" i="5" s="1"/>
  <c r="V143" i="5" s="1"/>
  <c r="M383" i="8"/>
  <c r="M381" i="8" s="1"/>
  <c r="U15" i="8"/>
  <c r="U13" i="8" s="1"/>
  <c r="U11" i="8" s="1"/>
  <c r="U255" i="8"/>
  <c r="U243" i="8" s="1"/>
  <c r="U241" i="8" s="1"/>
  <c r="D15" i="5"/>
  <c r="D13" i="5" s="1"/>
  <c r="I255" i="8"/>
  <c r="I243" i="8" s="1"/>
  <c r="I241" i="8" s="1"/>
  <c r="P131" i="5"/>
  <c r="R127" i="5"/>
  <c r="O100" i="8"/>
  <c r="V61" i="1"/>
  <c r="X59" i="1"/>
  <c r="G118" i="5"/>
  <c r="O336" i="8"/>
  <c r="U184" i="8"/>
  <c r="U168" i="8" s="1"/>
  <c r="U166" i="8" s="1"/>
  <c r="S186" i="8"/>
  <c r="S184" i="8" s="1"/>
  <c r="T328" i="8"/>
  <c r="W135" i="5"/>
  <c r="W136" i="5" s="1"/>
  <c r="W132" i="5"/>
  <c r="W145" i="5" s="1"/>
  <c r="W143" i="5" s="1"/>
  <c r="G502" i="8"/>
  <c r="H502" i="8"/>
  <c r="R22" i="7"/>
  <c r="R9" i="7" s="1"/>
  <c r="G311" i="8"/>
  <c r="G309" i="8" s="1"/>
  <c r="G276" i="8" s="1"/>
  <c r="G575" i="8"/>
  <c r="G576" i="8"/>
  <c r="I406" i="8"/>
  <c r="G484" i="8"/>
  <c r="G442" i="8" s="1"/>
  <c r="G426" i="8"/>
  <c r="G424" i="8" s="1"/>
  <c r="I580" i="8"/>
  <c r="F93" i="4"/>
  <c r="F104" i="5"/>
  <c r="F102" i="5" s="1"/>
  <c r="I565" i="8"/>
  <c r="I563" i="8" s="1"/>
  <c r="H383" i="8"/>
  <c r="H381" i="8" s="1"/>
  <c r="H326" i="8" s="1"/>
  <c r="G64" i="1"/>
  <c r="H13" i="5"/>
  <c r="G54" i="1"/>
  <c r="H36" i="3" s="1"/>
  <c r="J146" i="8"/>
  <c r="J424" i="8"/>
  <c r="H125" i="5"/>
  <c r="H126" i="5" s="1"/>
  <c r="H129" i="5" s="1"/>
  <c r="H122" i="5"/>
  <c r="H118" i="5" s="1"/>
  <c r="G354" i="8"/>
  <c r="G352" i="8" s="1"/>
  <c r="J196" i="8"/>
  <c r="J168" i="8" s="1"/>
  <c r="J166" i="8" s="1"/>
  <c r="K426" i="8"/>
  <c r="K424" i="8" s="1"/>
  <c r="F121" i="4"/>
  <c r="J108" i="8"/>
  <c r="J106" i="8" s="1"/>
  <c r="J104" i="8" s="1"/>
  <c r="J102" i="8" s="1"/>
  <c r="K380" i="8"/>
  <c r="K379" i="8" s="1"/>
  <c r="K377" i="8" s="1"/>
  <c r="K375" i="8" s="1"/>
  <c r="K383" i="8"/>
  <c r="K381" i="8" s="1"/>
  <c r="L352" i="8"/>
  <c r="L326" i="8" s="1"/>
  <c r="L354" i="8"/>
  <c r="M339" i="8"/>
  <c r="M337" i="8" s="1"/>
  <c r="N601" i="8"/>
  <c r="N599" i="8" s="1"/>
  <c r="N580" i="8" s="1"/>
  <c r="D22" i="1"/>
  <c r="F146" i="4"/>
  <c r="H76" i="4"/>
  <c r="H564" i="8"/>
  <c r="H562" i="8" s="1"/>
  <c r="H553" i="8" s="1"/>
  <c r="H551" i="8" s="1"/>
  <c r="H20" i="5"/>
  <c r="G20" i="5" s="1"/>
  <c r="J80" i="8"/>
  <c r="J78" i="8" s="1"/>
  <c r="H46" i="1"/>
  <c r="J444" i="8"/>
  <c r="F49" i="4"/>
  <c r="G48" i="1"/>
  <c r="G72" i="1"/>
  <c r="H51" i="3" s="1"/>
  <c r="J17" i="8"/>
  <c r="J15" i="8" s="1"/>
  <c r="J255" i="8"/>
  <c r="J243" i="8" s="1"/>
  <c r="J241" i="8" s="1"/>
  <c r="L243" i="8"/>
  <c r="L241" i="8" s="1"/>
  <c r="Q127" i="5"/>
  <c r="Q131" i="5"/>
  <c r="Q134" i="5" s="1"/>
  <c r="F120" i="4"/>
  <c r="F138" i="4"/>
  <c r="E68" i="5"/>
  <c r="D68" i="5" s="1"/>
  <c r="J515" i="8"/>
  <c r="J514" i="8" s="1"/>
  <c r="J46" i="1"/>
  <c r="L28" i="3"/>
  <c r="N27" i="7"/>
  <c r="Q46" i="1"/>
  <c r="Q17" i="5"/>
  <c r="T94" i="8"/>
  <c r="T90" i="8" s="1"/>
  <c r="S96" i="8"/>
  <c r="S94" i="8" s="1"/>
  <c r="S90" i="8" s="1"/>
  <c r="S67" i="8"/>
  <c r="S60" i="8" s="1"/>
  <c r="S58" i="8" s="1"/>
  <c r="T168" i="8"/>
  <c r="K27" i="7"/>
  <c r="W57" i="1"/>
  <c r="P57" i="1"/>
  <c r="M46" i="1"/>
  <c r="S54" i="8"/>
  <c r="W42" i="1"/>
  <c r="V42" i="1" s="1"/>
  <c r="V45" i="1"/>
  <c r="S614" i="8"/>
  <c r="S43" i="8"/>
  <c r="Q19" i="5"/>
  <c r="P19" i="5" s="1"/>
  <c r="S20" i="8"/>
  <c r="Q99" i="1"/>
  <c r="W101" i="1"/>
  <c r="W40" i="1"/>
  <c r="V40" i="1" s="1"/>
  <c r="V22" i="1" s="1"/>
  <c r="Q22" i="1"/>
  <c r="Q39" i="5"/>
  <c r="E20" i="5"/>
  <c r="D20" i="5" s="1"/>
  <c r="F118" i="5"/>
  <c r="D118" i="5" s="1"/>
  <c r="G255" i="8"/>
  <c r="G243" i="8" s="1"/>
  <c r="D143" i="5"/>
  <c r="F84" i="4"/>
  <c r="F76" i="4"/>
  <c r="G27" i="4"/>
  <c r="F27" i="4" s="1"/>
  <c r="F13" i="4"/>
  <c r="F87" i="4"/>
  <c r="H40" i="4"/>
  <c r="F40" i="4" s="1"/>
  <c r="H11" i="4"/>
  <c r="G144" i="4"/>
  <c r="F144" i="4" s="1"/>
  <c r="G105" i="4"/>
  <c r="G62" i="4"/>
  <c r="F62" i="4" s="1"/>
  <c r="F52" i="4"/>
  <c r="F17" i="4"/>
  <c r="G11" i="4"/>
  <c r="E75" i="1"/>
  <c r="E62" i="1" s="1"/>
  <c r="F43" i="3" s="1"/>
  <c r="D67" i="1"/>
  <c r="E48" i="3" s="1"/>
  <c r="E12" i="1"/>
  <c r="D12" i="1" s="1"/>
  <c r="D14" i="1"/>
  <c r="F10" i="1"/>
  <c r="G10" i="3" s="1"/>
  <c r="G28" i="3"/>
  <c r="E28" i="3" s="1"/>
  <c r="D46" i="1"/>
  <c r="I11" i="8" l="1"/>
  <c r="S101" i="1"/>
  <c r="T99" i="1"/>
  <c r="S99" i="1" s="1"/>
  <c r="I132" i="8"/>
  <c r="K580" i="8"/>
  <c r="T276" i="8"/>
  <c r="T580" i="8"/>
  <c r="Q44" i="5"/>
  <c r="P44" i="5" s="1"/>
  <c r="G204" i="8"/>
  <c r="G166" i="8" s="1"/>
  <c r="H105" i="4"/>
  <c r="M99" i="1"/>
  <c r="N78" i="3" s="1"/>
  <c r="O78" i="3"/>
  <c r="U102" i="1"/>
  <c r="S104" i="1"/>
  <c r="S102" i="1" s="1"/>
  <c r="S44" i="5"/>
  <c r="T35" i="5"/>
  <c r="X74" i="3"/>
  <c r="M422" i="8"/>
  <c r="H276" i="8"/>
  <c r="F96" i="4"/>
  <c r="F105" i="4"/>
  <c r="S95" i="1"/>
  <c r="T74" i="3" s="1"/>
  <c r="U74" i="3"/>
  <c r="J75" i="1"/>
  <c r="K54" i="3" s="1"/>
  <c r="L54" i="3"/>
  <c r="E122" i="5"/>
  <c r="E118" i="5" s="1"/>
  <c r="E125" i="5"/>
  <c r="E126" i="5" s="1"/>
  <c r="E129" i="5" s="1"/>
  <c r="L559" i="8"/>
  <c r="L558" i="8" s="1"/>
  <c r="L560" i="8"/>
  <c r="U105" i="1"/>
  <c r="U45" i="3"/>
  <c r="T62" i="1"/>
  <c r="S64" i="1"/>
  <c r="J13" i="8"/>
  <c r="S168" i="8"/>
  <c r="M166" i="8"/>
  <c r="K11" i="8"/>
  <c r="T97" i="8"/>
  <c r="T88" i="8" s="1"/>
  <c r="T11" i="8" s="1"/>
  <c r="M519" i="8"/>
  <c r="O45" i="3"/>
  <c r="W79" i="1"/>
  <c r="V79" i="1" s="1"/>
  <c r="P79" i="1"/>
  <c r="V98" i="8"/>
  <c r="V97" i="8" s="1"/>
  <c r="V88" i="8" s="1"/>
  <c r="V11" i="8" s="1"/>
  <c r="V10" i="8" s="1"/>
  <c r="W97" i="8"/>
  <c r="W88" i="8" s="1"/>
  <c r="W11" i="8" s="1"/>
  <c r="W10" i="8" s="1"/>
  <c r="S166" i="8"/>
  <c r="X118" i="5"/>
  <c r="V118" i="5" s="1"/>
  <c r="O442" i="8"/>
  <c r="O422" i="8" s="1"/>
  <c r="S354" i="8"/>
  <c r="S352" i="8" s="1"/>
  <c r="U9" i="5"/>
  <c r="S118" i="5"/>
  <c r="P27" i="7"/>
  <c r="P22" i="7" s="1"/>
  <c r="P9" i="7" s="1"/>
  <c r="D27" i="7"/>
  <c r="D22" i="7" s="1"/>
  <c r="D9" i="7" s="1"/>
  <c r="W80" i="1"/>
  <c r="V80" i="1" s="1"/>
  <c r="P80" i="1"/>
  <c r="O10" i="1"/>
  <c r="P10" i="3" s="1"/>
  <c r="G383" i="8"/>
  <c r="G381" i="8" s="1"/>
  <c r="U132" i="8"/>
  <c r="S484" i="8"/>
  <c r="S442" i="8" s="1"/>
  <c r="S422" i="8" s="1"/>
  <c r="U442" i="8"/>
  <c r="U422" i="8" s="1"/>
  <c r="R105" i="1"/>
  <c r="R62" i="1" s="1"/>
  <c r="P108" i="1"/>
  <c r="X108" i="1"/>
  <c r="O15" i="8"/>
  <c r="O13" i="8" s="1"/>
  <c r="H13" i="8"/>
  <c r="H11" i="8" s="1"/>
  <c r="G15" i="8"/>
  <c r="G13" i="8" s="1"/>
  <c r="G11" i="8" s="1"/>
  <c r="J576" i="8"/>
  <c r="J575" i="8"/>
  <c r="I422" i="8"/>
  <c r="V64" i="1"/>
  <c r="W45" i="3" s="1"/>
  <c r="X45" i="3"/>
  <c r="S519" i="8"/>
  <c r="M601" i="8"/>
  <c r="M599" i="8" s="1"/>
  <c r="M580" i="8" s="1"/>
  <c r="S88" i="8"/>
  <c r="N11" i="8"/>
  <c r="K326" i="8"/>
  <c r="H422" i="8"/>
  <c r="J580" i="8"/>
  <c r="S601" i="8"/>
  <c r="S599" i="8" s="1"/>
  <c r="S580" i="8" s="1"/>
  <c r="K132" i="8"/>
  <c r="N442" i="8"/>
  <c r="N422" i="8" s="1"/>
  <c r="N10" i="8" s="1"/>
  <c r="H576" i="8"/>
  <c r="H575" i="8"/>
  <c r="G559" i="8"/>
  <c r="G558" i="8" s="1"/>
  <c r="G560" i="8"/>
  <c r="W22" i="7"/>
  <c r="W9" i="7" s="1"/>
  <c r="V27" i="7"/>
  <c r="V22" i="7" s="1"/>
  <c r="V9" i="7" s="1"/>
  <c r="J380" i="8"/>
  <c r="J379" i="8" s="1"/>
  <c r="J377" i="8" s="1"/>
  <c r="J375" i="8" s="1"/>
  <c r="J383" i="8"/>
  <c r="J381" i="8" s="1"/>
  <c r="H166" i="8"/>
  <c r="H132" i="8" s="1"/>
  <c r="G380" i="8"/>
  <c r="G379" i="8" s="1"/>
  <c r="G377" i="8" s="1"/>
  <c r="G375" i="8" s="1"/>
  <c r="G326" i="8" s="1"/>
  <c r="O12" i="3"/>
  <c r="N12" i="3" s="1"/>
  <c r="M12" i="1"/>
  <c r="L276" i="8"/>
  <c r="J484" i="8"/>
  <c r="J442" i="8" s="1"/>
  <c r="J422" i="8" s="1"/>
  <c r="I575" i="8"/>
  <c r="I576" i="8"/>
  <c r="O166" i="8"/>
  <c r="O132" i="8" s="1"/>
  <c r="P96" i="5"/>
  <c r="Q91" i="5"/>
  <c r="T326" i="8"/>
  <c r="M132" i="8"/>
  <c r="P24" i="5"/>
  <c r="Q22" i="5"/>
  <c r="P22" i="5" s="1"/>
  <c r="L12" i="3"/>
  <c r="K12" i="3" s="1"/>
  <c r="K10" i="1"/>
  <c r="L10" i="3" s="1"/>
  <c r="K48" i="3"/>
  <c r="J62" i="1"/>
  <c r="K43" i="3" s="1"/>
  <c r="S28" i="3"/>
  <c r="J11" i="8"/>
  <c r="L132" i="8"/>
  <c r="J354" i="8"/>
  <c r="J352" i="8"/>
  <c r="K422" i="8"/>
  <c r="I22" i="7"/>
  <c r="I9" i="7" s="1"/>
  <c r="G27" i="7"/>
  <c r="G22" i="7" s="1"/>
  <c r="G9" i="7" s="1"/>
  <c r="J28" i="3"/>
  <c r="I10" i="1"/>
  <c r="J10" i="3" s="1"/>
  <c r="N10" i="1"/>
  <c r="O10" i="3" s="1"/>
  <c r="O43" i="3"/>
  <c r="M62" i="1"/>
  <c r="N43" i="3" s="1"/>
  <c r="N51" i="3"/>
  <c r="G75" i="1"/>
  <c r="H54" i="3" s="1"/>
  <c r="H62" i="1"/>
  <c r="I43" i="3" s="1"/>
  <c r="I105" i="4"/>
  <c r="Q81" i="5"/>
  <c r="P83" i="5"/>
  <c r="Q12" i="1"/>
  <c r="Q14" i="3"/>
  <c r="R14" i="3" s="1"/>
  <c r="N22" i="7"/>
  <c r="N9" i="7" s="1"/>
  <c r="M27" i="7"/>
  <c r="M22" i="7" s="1"/>
  <c r="M9" i="7" s="1"/>
  <c r="H127" i="5"/>
  <c r="H131" i="5"/>
  <c r="H134" i="5" s="1"/>
  <c r="H130" i="5"/>
  <c r="H45" i="3"/>
  <c r="G62" i="1"/>
  <c r="H43" i="3" s="1"/>
  <c r="U396" i="8"/>
  <c r="U383" i="8" s="1"/>
  <c r="S396" i="8"/>
  <c r="S17" i="8"/>
  <c r="S15" i="8" s="1"/>
  <c r="S13" i="8" s="1"/>
  <c r="V57" i="1"/>
  <c r="W54" i="1"/>
  <c r="W22" i="1"/>
  <c r="Q135" i="5"/>
  <c r="Q136" i="5" s="1"/>
  <c r="Q132" i="5"/>
  <c r="Q145" i="5" s="1"/>
  <c r="Q143" i="5" s="1"/>
  <c r="G422" i="8"/>
  <c r="G573" i="8"/>
  <c r="G574" i="8"/>
  <c r="G572" i="8" s="1"/>
  <c r="W99" i="1"/>
  <c r="V101" i="1"/>
  <c r="I561" i="8"/>
  <c r="I562" i="8"/>
  <c r="P127" i="5"/>
  <c r="R118" i="5"/>
  <c r="P99" i="1"/>
  <c r="Q62" i="1"/>
  <c r="R43" i="3" s="1"/>
  <c r="K22" i="7"/>
  <c r="K9" i="7" s="1"/>
  <c r="J27" i="7"/>
  <c r="J22" i="7" s="1"/>
  <c r="J9" i="7" s="1"/>
  <c r="G46" i="1"/>
  <c r="I28" i="3"/>
  <c r="H10" i="1"/>
  <c r="I10" i="3" s="1"/>
  <c r="J61" i="1"/>
  <c r="L59" i="1"/>
  <c r="S146" i="8"/>
  <c r="S144" i="8" s="1"/>
  <c r="S142" i="8" s="1"/>
  <c r="J134" i="4"/>
  <c r="M100" i="8"/>
  <c r="M97" i="8" s="1"/>
  <c r="M88" i="8" s="1"/>
  <c r="M11" i="8" s="1"/>
  <c r="O97" i="8"/>
  <c r="O88" i="8" s="1"/>
  <c r="P39" i="5"/>
  <c r="Q35" i="5"/>
  <c r="P17" i="5"/>
  <c r="Q15" i="5"/>
  <c r="J132" i="8"/>
  <c r="T166" i="8"/>
  <c r="T132" i="8" s="1"/>
  <c r="H11" i="5"/>
  <c r="W137" i="5"/>
  <c r="W139" i="5"/>
  <c r="W142" i="5" s="1"/>
  <c r="R28" i="3"/>
  <c r="P46" i="1"/>
  <c r="O335" i="8"/>
  <c r="O330" i="8" s="1"/>
  <c r="O328" i="8" s="1"/>
  <c r="O326" i="8" s="1"/>
  <c r="M336" i="8"/>
  <c r="M335" i="8" s="1"/>
  <c r="M330" i="8" s="1"/>
  <c r="M328" i="8" s="1"/>
  <c r="M326" i="8" s="1"/>
  <c r="V59" i="1"/>
  <c r="W40" i="3" s="1"/>
  <c r="X46" i="1"/>
  <c r="Y40" i="3"/>
  <c r="E11" i="5"/>
  <c r="E9" i="5" s="1"/>
  <c r="F9" i="5"/>
  <c r="G241" i="8"/>
  <c r="F11" i="4"/>
  <c r="G10" i="4"/>
  <c r="D75" i="1"/>
  <c r="E54" i="3" s="1"/>
  <c r="F54" i="3"/>
  <c r="F12" i="3"/>
  <c r="E12" i="3" s="1"/>
  <c r="E10" i="1"/>
  <c r="F10" i="3" s="1"/>
  <c r="S62" i="1" l="1"/>
  <c r="T45" i="3"/>
  <c r="T10" i="1"/>
  <c r="U10" i="3" s="1"/>
  <c r="U43" i="3"/>
  <c r="L553" i="8"/>
  <c r="L551" i="8" s="1"/>
  <c r="L519" i="8" s="1"/>
  <c r="S35" i="5"/>
  <c r="T20" i="5"/>
  <c r="E130" i="5"/>
  <c r="E127" i="5"/>
  <c r="E131" i="5"/>
  <c r="E134" i="5" s="1"/>
  <c r="G132" i="8"/>
  <c r="U62" i="1"/>
  <c r="X9" i="5"/>
  <c r="V9" i="5" s="1"/>
  <c r="S132" i="8"/>
  <c r="O11" i="8"/>
  <c r="O10" i="8" s="1"/>
  <c r="T10" i="8"/>
  <c r="Q28" i="3"/>
  <c r="S43" i="3"/>
  <c r="R10" i="1"/>
  <c r="S10" i="3" s="1"/>
  <c r="J326" i="8"/>
  <c r="S11" i="8"/>
  <c r="J573" i="8"/>
  <c r="J574" i="8"/>
  <c r="J572" i="8" s="1"/>
  <c r="J571" i="8" s="1"/>
  <c r="J569" i="8" s="1"/>
  <c r="J567" i="8" s="1"/>
  <c r="J519" i="8" s="1"/>
  <c r="V108" i="1"/>
  <c r="X105" i="1"/>
  <c r="X62" i="1" s="1"/>
  <c r="Y43" i="3" s="1"/>
  <c r="G10" i="1"/>
  <c r="H10" i="3" s="1"/>
  <c r="G553" i="8"/>
  <c r="G551" i="8" s="1"/>
  <c r="H573" i="8"/>
  <c r="H574" i="8"/>
  <c r="H572" i="8" s="1"/>
  <c r="I573" i="8"/>
  <c r="I574" i="8"/>
  <c r="I572" i="8" s="1"/>
  <c r="I571" i="8" s="1"/>
  <c r="I569" i="8" s="1"/>
  <c r="I567" i="8" s="1"/>
  <c r="Q89" i="5"/>
  <c r="P91" i="5"/>
  <c r="P89" i="5" s="1"/>
  <c r="H28" i="3"/>
  <c r="M10" i="1"/>
  <c r="N10" i="3" s="1"/>
  <c r="Q76" i="5"/>
  <c r="P76" i="5" s="1"/>
  <c r="P81" i="5"/>
  <c r="Q139" i="5"/>
  <c r="Q142" i="5" s="1"/>
  <c r="Q137" i="5"/>
  <c r="H135" i="5"/>
  <c r="H136" i="5" s="1"/>
  <c r="H132" i="5"/>
  <c r="H145" i="5" s="1"/>
  <c r="H143" i="5" s="1"/>
  <c r="W14" i="3"/>
  <c r="X14" i="3" s="1"/>
  <c r="W12" i="1"/>
  <c r="J59" i="1"/>
  <c r="K40" i="3" s="1"/>
  <c r="L46" i="1"/>
  <c r="M40" i="3"/>
  <c r="X36" i="3"/>
  <c r="V54" i="1"/>
  <c r="W36" i="3" s="1"/>
  <c r="W46" i="1"/>
  <c r="P15" i="5"/>
  <c r="P13" i="5" s="1"/>
  <c r="Q13" i="5"/>
  <c r="G571" i="8"/>
  <c r="G569" i="8" s="1"/>
  <c r="G567" i="8" s="1"/>
  <c r="Q20" i="5"/>
  <c r="P20" i="5" s="1"/>
  <c r="P35" i="5"/>
  <c r="I560" i="8"/>
  <c r="I559" i="8"/>
  <c r="I558" i="8" s="1"/>
  <c r="I134" i="4"/>
  <c r="J128" i="4"/>
  <c r="J10" i="4" s="1"/>
  <c r="P62" i="1"/>
  <c r="Q43" i="3" s="1"/>
  <c r="R12" i="3"/>
  <c r="Q12" i="3" s="1"/>
  <c r="P12" i="1"/>
  <c r="Q10" i="1"/>
  <c r="R10" i="3" s="1"/>
  <c r="Y28" i="3"/>
  <c r="X10" i="1"/>
  <c r="Y10" i="3" s="1"/>
  <c r="W140" i="5"/>
  <c r="W147" i="5"/>
  <c r="W148" i="5" s="1"/>
  <c r="W149" i="5" s="1"/>
  <c r="W152" i="5" s="1"/>
  <c r="U381" i="8"/>
  <c r="U326" i="8" s="1"/>
  <c r="U10" i="8" s="1"/>
  <c r="S383" i="8"/>
  <c r="S381" i="8" s="1"/>
  <c r="S326" i="8" s="1"/>
  <c r="H9" i="5"/>
  <c r="G9" i="5" s="1"/>
  <c r="G11" i="5"/>
  <c r="P118" i="5"/>
  <c r="R9" i="5"/>
  <c r="V99" i="1"/>
  <c r="W62" i="1"/>
  <c r="X43" i="3" s="1"/>
  <c r="D11" i="5"/>
  <c r="D9" i="5"/>
  <c r="D62" i="1"/>
  <c r="E43" i="3" s="1"/>
  <c r="S20" i="5" l="1"/>
  <c r="T11" i="5"/>
  <c r="E135" i="5"/>
  <c r="E136" i="5" s="1"/>
  <c r="E132" i="5"/>
  <c r="E145" i="5" s="1"/>
  <c r="E143" i="5" s="1"/>
  <c r="T43" i="3"/>
  <c r="S10" i="1"/>
  <c r="T10" i="3" s="1"/>
  <c r="V43" i="3"/>
  <c r="U10" i="1"/>
  <c r="V10" i="3" s="1"/>
  <c r="I553" i="8"/>
  <c r="I551" i="8" s="1"/>
  <c r="I519" i="8" s="1"/>
  <c r="I10" i="8" s="1"/>
  <c r="G519" i="8"/>
  <c r="S10" i="8"/>
  <c r="H571" i="8"/>
  <c r="H569" i="8" s="1"/>
  <c r="H567" i="8" s="1"/>
  <c r="H519" i="8" s="1"/>
  <c r="H10" i="8" s="1"/>
  <c r="P10" i="1"/>
  <c r="Q10" i="3" s="1"/>
  <c r="Q11" i="5"/>
  <c r="Q9" i="5" s="1"/>
  <c r="P9" i="5" s="1"/>
  <c r="L10" i="1"/>
  <c r="M28" i="3"/>
  <c r="K28" i="3" s="1"/>
  <c r="H139" i="5"/>
  <c r="H142" i="5" s="1"/>
  <c r="H137" i="5"/>
  <c r="X28" i="3"/>
  <c r="W28" i="3" s="1"/>
  <c r="V46" i="1"/>
  <c r="H134" i="4"/>
  <c r="I128" i="4"/>
  <c r="I10" i="4" s="1"/>
  <c r="V62" i="1"/>
  <c r="W43" i="3" s="1"/>
  <c r="X12" i="3"/>
  <c r="W12" i="3" s="1"/>
  <c r="V12" i="1"/>
  <c r="W10" i="1"/>
  <c r="Q147" i="5"/>
  <c r="Q148" i="5" s="1"/>
  <c r="Q149" i="5" s="1"/>
  <c r="Q152" i="5" s="1"/>
  <c r="Q140" i="5"/>
  <c r="D10" i="1"/>
  <c r="E10" i="3" s="1"/>
  <c r="E137" i="5" l="1"/>
  <c r="E139" i="5"/>
  <c r="E142" i="5" s="1"/>
  <c r="T9" i="5"/>
  <c r="S9" i="5" s="1"/>
  <c r="S11" i="5"/>
  <c r="G10" i="8"/>
  <c r="P11" i="5"/>
  <c r="X10" i="3"/>
  <c r="V10" i="1"/>
  <c r="W10" i="3" s="1"/>
  <c r="H128" i="4"/>
  <c r="F134" i="4"/>
  <c r="H140" i="5"/>
  <c r="H147" i="5"/>
  <c r="H148" i="5" s="1"/>
  <c r="H149" i="5" s="1"/>
  <c r="H152" i="5" s="1"/>
  <c r="M10" i="3"/>
  <c r="J10" i="1"/>
  <c r="K10" i="3" s="1"/>
  <c r="E140" i="5" l="1"/>
  <c r="E147" i="5"/>
  <c r="E148" i="5" s="1"/>
  <c r="E149" i="5" s="1"/>
  <c r="E152" i="5" s="1"/>
  <c r="F128" i="4"/>
  <c r="H10" i="4"/>
  <c r="F10" i="4" s="1"/>
</calcChain>
</file>

<file path=xl/sharedStrings.xml><?xml version="1.0" encoding="utf-8"?>
<sst xmlns="http://schemas.openxmlformats.org/spreadsheetml/2006/main" count="3922" uniqueCount="936">
  <si>
    <t>ԿԱՌԱՎԱՐՄԱՆ ՄԱՐՄԻՆՆԵՐԻ ԳՈՐԾՈՒՆԵՈՒԹՅԱՆ ՀԵՏԵՎԱՆՔՈՎ ԱՌԱՋԱՑԱԾ ՎՆԱՍՆԵՐԻ ԿԱՄ ՎՆԱՍՎԱԾՔՆԵՐԻ  ՎԵՐԱԿԱՆԳՆՈՒՄ (տող4751)</t>
  </si>
  <si>
    <t>որից`</t>
  </si>
  <si>
    <t xml:space="preserve"> -Կառավարման մարմինների գործունեության հետևանքով առաջացած վնասվածքների  կամ վնասների վերականգնում </t>
  </si>
  <si>
    <t>4851</t>
  </si>
  <si>
    <t xml:space="preserve"> - Շենքերի և շինությունների ձեռք բերում</t>
  </si>
  <si>
    <t>5111</t>
  </si>
  <si>
    <t xml:space="preserve"> -Աճեցվող ակտիվներ</t>
  </si>
  <si>
    <t>5131</t>
  </si>
  <si>
    <t xml:space="preserve"> - Գեոդեզիական քարտեզագրական ծախսեր</t>
  </si>
  <si>
    <t>5133</t>
  </si>
  <si>
    <t>ԱՅԼ ՀԻՄՆԱԿԱՆ ՄԻՋՈՑՆԵՐԻ ԻՐԱՑՈՒՄԻՑ ՄՈՒՏՔԵՐ</t>
  </si>
  <si>
    <t>8131</t>
  </si>
  <si>
    <t>այլ վարձատրություններ</t>
  </si>
  <si>
    <t>այլ տրանսպորտային ծախսեր</t>
  </si>
  <si>
    <t>կառավարման մարմինների գործունեության հետևանքով առաջացած վնասվածքների կամ վնասների վերականգնում</t>
  </si>
  <si>
    <t>նախագծահետազոտական ծախսեր</t>
  </si>
  <si>
    <t>համակարգչային ծառայություններ</t>
  </si>
  <si>
    <t>ներկայացուցչական ծախսեր</t>
  </si>
  <si>
    <t>հատուկ նպատակային նյութեր</t>
  </si>
  <si>
    <t>մասնագիտական ծառայություններ</t>
  </si>
  <si>
    <t>գրասենյակային նյութեր և հագուստ</t>
  </si>
  <si>
    <t>3. ûµÛ»ÏïÝ»ñÇ Ï³éáõóáõÙ ¨ ÑÇÙÝ³Ýáñá·áõÙ</t>
  </si>
  <si>
    <t>ընդհանուր բնույթի այլ ծառայություններ</t>
  </si>
  <si>
    <t>այլ նպաստներ բյուջեից</t>
  </si>
  <si>
    <t>այլ մեքենաներ և սարքավորումներ</t>
  </si>
  <si>
    <t>1.ֆոտովոլտային և արևային կայանների կառուցում</t>
  </si>
  <si>
    <t>7. Ø³ÛñáõÕÇÝ»ñÇ ¨ ÷áÕáóÝ»ñÇ í»ñ³Ï³éáõóáõÙ ¨ ÑÇÙÝ³Ýáñá·áõÙ</t>
  </si>
  <si>
    <t>12. öáÕáóÝ»ñÇ, Ññ³å³ñ³ÏÝ»ñÇ ¨ ³Û·ÇÝ»ñÇ Ï³Ñ³íáñáõÙ</t>
  </si>
  <si>
    <t>13. Ö³Ý³å³ñÑ³ÛÇÝ »ñÃ¨»ÏáõÃÛ³Ý ³Ýíï³Ý·áõÃÛ³Ý ³å³ÑáíáõÙ ¨ ×³Ý³å³ñÑ³ïñ³Ýëåáñï³ÛÇÝ å³ï³Ñ³ñÝ»ñÇ Ï³ÝË³ñ·»ÉáõÙ (å³ïíÇñ³Ïí³Í ÉÇ³½áñáõÃÛáõÝÝ»ñ)</t>
  </si>
  <si>
    <t>կառավարչական ծառայություններ</t>
  </si>
  <si>
    <t>Հանգիստ , մշակույթ և կրոն (այլ դասերին չպատկանող)</t>
  </si>
  <si>
    <t>5. Þñç³Ï³ ÙÇç³í³ÛñÇ å³ßïå³ÝáõÃÛ³Ý »ÝÃ³Ï³éáõóí³ÍùÝ»ñÇ ½³ñ·³óáõÙ</t>
  </si>
  <si>
    <t>1. Բնակարանային շինարարություն</t>
  </si>
  <si>
    <t>Ջրամատակարում</t>
  </si>
  <si>
    <t>տեղեկատվական ծառայություններ</t>
  </si>
  <si>
    <t>առողջապահական և լաբորատոր  ÝÛáõÃ»ñ</t>
  </si>
  <si>
    <t>այլ հարկեր</t>
  </si>
  <si>
    <t>ոչ նյութական հիմնական միջոցներ</t>
  </si>
  <si>
    <t>3. ºñ³Åßï³Ï³Ý ¨ ³ñí»ëïÇ ¹åñáóÝ»ñáõÙ ³½·³ÛÇÝ É³ñ³ÛÇÝ ¨ ÷áÕ³ÛÇÝ Ýí³·³ñ³ÝÝ»ñÇ ·Íáí áõëáõóáõÙ</t>
  </si>
  <si>
    <t>4. ²ñï³¹åñáó³Ï³Ý Ï³½Ù³Ï»ñåáõÃÛáõÝÝ»ñÇ ÑÇÙÝ³Ýáñá·áõÙ ¨ í»ñ³Ýáñá·áõÙ</t>
  </si>
  <si>
    <t>5. ²ç³ÏóáõÃÛáõÝ ³ñï³¹åñáó³Ï³Ý Ï³½Ù³Ï»ñåáõÃÛáõÝÝ»ñÇÝ</t>
  </si>
  <si>
    <t>1. Ð³ë³ñ³Ï³Ï³Ý Ï³½Ù³Ï»ñåáõÃÛáõÝÝ»ñÇÝ ³ç³ÏóáõÃÛáõÝ</t>
  </si>
  <si>
    <t>2. ´³½Ù³½³í³Ï, »ñÇï³ë³ñ¹ ¨ ³ÛÉ ËÙµ»ñÇÝ å³ïÏ³ÝáÕ ÁÝï³ÝÇùÝ»ñÇÝ ³ç³ÏóáõÃÛáõÝ</t>
  </si>
  <si>
    <t>3. Ð³Ûñ»Ý³¹³ñÓ ¨ ÷³Ëëï³Ï³Ý ÁÝï³ÝÇùÝ»ñÇÝ ³ç³ÏóáõÃÛáõÝ</t>
  </si>
  <si>
    <t>4. ²ñï³Ï³ñ· Çñ³íÇ×³ÏÝ»ñáõÙ ¨ ÝÙ³Ý³ïÇå ³ÛÉ ¹»åù»ñáõÙ ÏÛ³ÝùÇ ¹Åí³ñÇÝ Çñ³íÇ×³ÏÝ»ñáõÙ Ñ³ÛïÝí³Í ³ÝÓ³Ýó ¨ ÁÝï³ÝÇùÇÝ»ñÇÝ ³ç³ÏóáõÃÛáõÝ</t>
  </si>
  <si>
    <t>կրթական, մշակութային և սպորտային նպաստ բյուջեից</t>
  </si>
  <si>
    <t>հուղարկավորության նպաստներ բյուջեից</t>
  </si>
  <si>
    <t>1. Ü³Ë³¹åñáó³Ï³Ý Ñ³ëï³ïáõÃÛáõÝÝ»ñÇ Ï³éáõóáõÙ ¨ í»ñ³Ýáñá·áõÙ</t>
  </si>
  <si>
    <t>2. ¸åñáó³Ï³ÝÝ»ñÇ ûÉÇÙåÇ³¹³Ý»ñÇ ¨ ³ÛÉ ÙÇçáó³éáõÙÝ»ñÇ Ï³½Ù³Ï»ñåáõÙ</t>
  </si>
  <si>
    <t>3. ²ï»ëï³íáñÙ³Ý ÙÇçáóáí áñ³Ï³íáñáõÙ ëï³ó³Í áõëáõóÇãÝ»ñÇÝ Ñ³í»É³í×³ñÝ»ñÇ ïñ³Ù³¹ñáõÙ (å³ïíÇñ³Ïí³Í ÉÇ³½áñáõÃÛáõÝÝ»ñ)</t>
  </si>
  <si>
    <t>4. Ð³Ýñ³ÏñÃ³Ï³Ý ÑÇÙÝ³Ï³Ý Íñ³·ñ»ñ Çñ³Ï³Ý³óÝáÕ áõëáõÙÝ³Ï³Ý Ñ³ëï³ïáõÃÛáõÝÝ»ñÇ Ñ»ñÃ³Ï³Ý ³ï»ëï³íáñÙ³Ý »ÝÃ³Ï³ áõëáõóÇãÝ»ñÇ í»ñ³å³ïñ³ëïáõÙ</t>
  </si>
  <si>
    <t>1. Ð³ñ³½³ï ãáõÝ»óáÕ ³ÝÓ³Ýó ÑáõÕ³ñÏ³íáñáõÃÛ³Ý Ï³½Ù³Ï»ñåáõÙ</t>
  </si>
  <si>
    <t>1. ºñ»Ë³ÛÇ Çñ³íáõÝùÝ»ñÇ ¨ ß³Ñ»ñÇ å³ßïå³ÝáõÃÛáõÝ</t>
  </si>
  <si>
    <t>2. ÀÝï³ÝÇùáõÙ »ñ»Ë³ÛÇ ³åñ»Éáõ Çñ³íáõÝùÇ ³å³ÑáíáõÙ</t>
  </si>
  <si>
    <t>X</t>
  </si>
  <si>
    <t>Այլ դոտացիաներ</t>
  </si>
  <si>
    <t>ֆինանսական բաժին</t>
  </si>
  <si>
    <t>1. ä»ï³Ï³Ý ÑÇÙÝ³ñÏÝ»ñÇ ¨ Ï³½Ù³Ï»ñåáõÃÛáõÝÝ»ñÇ ³ßË³ïáÕÝ»ñÇ ëáóÇ³É³Ï³Ý ÷³Ã»Ãáí ³å³ÑáíáõÙ (å³ïíÇñ³Ïí³Í ÉÇ³½áñáõÃÛáõÝÝ»ñ)</t>
  </si>
  <si>
    <t>2. ²éáÕçáõÃÛ³Ý ³å³Ñáí³·ñáõÃÛáõÝ</t>
  </si>
  <si>
    <t>-Ð³ïÏ³óáõÙ å³Ñõëï³ÛÇÝ ýáÝ¹Çó ýáÝ¹³ÛÇÝ µÛáõç»</t>
  </si>
  <si>
    <t>Ð³í»Éí³Í  N 4</t>
  </si>
  <si>
    <t>Ð³í»Éí³Í  N 5</t>
  </si>
  <si>
    <t>Ð³í»Éí³Í  N 6</t>
  </si>
  <si>
    <t>Ð³í»Éí³Í  N 7</t>
  </si>
  <si>
    <t>Ð³í»Éí³Í  N 8</t>
  </si>
  <si>
    <t xml:space="preserve">Ð³í»Éí³Í  N 3 </t>
  </si>
  <si>
    <t>2021 փաստացի</t>
  </si>
  <si>
    <t xml:space="preserve"> 2023թ կանխատեսված և 2022թ. հաստատված բյուջեի տարբերություն</t>
  </si>
  <si>
    <t>2023թ կանխատեսված և 2022թ. հաստատված բյուջեի տարբերության վերաբերյալ հիմնավորումներ</t>
  </si>
  <si>
    <t>(Ñ³½³ñ ¹ñ³ÙÝ»ñáí)</t>
  </si>
  <si>
    <t>îáÕÇ NN</t>
  </si>
  <si>
    <t>ºÏ³Ùï³ï»ë³ÏÝ»ñÁ</t>
  </si>
  <si>
    <t>Ðá¹í³ÍÇ NN</t>
  </si>
  <si>
    <t>ÀÝ¹³Ù»ÝÁ</t>
  </si>
  <si>
    <t>³Û¹ ÃíáõÙ`</t>
  </si>
  <si>
    <t>í³ñã³Ï³Ý µÛáõç»</t>
  </si>
  <si>
    <t>ýáÝ¹³ÛÇÝ µÛáõç»</t>
  </si>
  <si>
    <t>1000</t>
  </si>
  <si>
    <t>ÀÜ¸²ØºÜÀ ºÎ²ØàôîÜºð</t>
  </si>
  <si>
    <t/>
  </si>
  <si>
    <t>1100</t>
  </si>
  <si>
    <t>1. Ð²ðÎºð ºì îàôðøºð     (ïáÕ 1110 + ïáÕ 1120 + ïáÕ 1130 +ïáÕ1140+ ïáÕ 1150 ) ,                   ³Û¹ ÃíáõÙ`</t>
  </si>
  <si>
    <t>7100</t>
  </si>
  <si>
    <t>1110</t>
  </si>
  <si>
    <t>1.1 ¶áõÛù³ÛÇÝ Ñ³ñÏ»ñ ³Ýß³ñÅ ·áõÛùÇó (ïáÕ 1111 + ïáÕ 1112+ïáÕ1113),                                            ³Û¹ ÃíáõÙ`</t>
  </si>
  <si>
    <t>7131</t>
  </si>
  <si>
    <t>1111</t>
  </si>
  <si>
    <t>¶áõÛù³Ñ³ñÏ  Ñ³Ù³ÛÝùÝ»ñÇ í³ñã³Ï³Ý ï³ñ³ÍùÝ»ñáõÙ ·ïÝíáÕ ß»Ýù»ñÇ ¨ ßÇÝáõÃÛáõÝÝ»ñÇ Ñ³Ù³ñ</t>
  </si>
  <si>
    <t>1112</t>
  </si>
  <si>
    <t>ÐáÕÇ Ñ³ñÏ Ñ³Ù³ÛÝùÝ»ñÇ í³ñã³Ï³Ý ï³ñ³ÍùÝ»ñáõÙ  ·ïÝíáÕ ÑáÕÇ Ñ³Ù³ñ</t>
  </si>
  <si>
    <t>1113</t>
  </si>
  <si>
    <t>Ð³Ù³ÛÝùÇ µÛáõç» Ùáõïù³·ñíáÕ ³Ýß³ñÅ ·áõÛùÇ Ñ³ñÏ</t>
  </si>
  <si>
    <t>1120</t>
  </si>
  <si>
    <t>1.2 ¶áõÛù³ÛÇÝ Ñ³ñÏ»ñ ³ÛÉ ·áõÛùÇó</t>
  </si>
  <si>
    <t>7136</t>
  </si>
  <si>
    <t>1121</t>
  </si>
  <si>
    <t>¶áõÛù³Ñ³ñÏ ÷áË³¹ñ³ÙÇçáóÝ»ñÇ Ñ³Ù³ñ</t>
  </si>
  <si>
    <t>1130</t>
  </si>
  <si>
    <t>1.3 î»Õ³Ï³Ý ïáõñù»ñ (ïáÕ 11301 + ïáÕ 11302 + ïáÕ 11303 + ïáÕ 11304 + ïáÕ 11305 + ïáÕ 11306 + ïáÕ 11307 + ïáÕ 11308 + ïáÕ 11309 + ïáÕ 11310 + ïáÕ 11311+ïáÕ 11312+ ïáÕ 11313 + ïáÕ 11314+ïáÕ 11315+ ïáÕ 11316 + ïáÕ 11317+ ïáÕ 11318 + ïáÕ 11319),  ³Û¹ ÃíáõÙ`</t>
  </si>
  <si>
    <t>7145</t>
  </si>
  <si>
    <t>11301</t>
  </si>
  <si>
    <t>Ð³Ù³ÛÝùÇ í³ñã³Ï³Ý ï³ñ³ÍùáõÙ Ýáñ ß»Ýù»ñÇ, ßÇÝáõÃÛáõÝÝ»ñÇ ¨ áã ÑÇÙÝ³Ï³Ý  ßÇÝáõÃÛáõÝÝ»ñÇ ßÇÝ³ñ³ñáõÃÛ³Ý (ï»Õ³¹ñÙ³Ý) ÃáõÛÉïíáõÃÛ³Ý Ñ³Ù³ñ</t>
  </si>
  <si>
    <t>11302</t>
  </si>
  <si>
    <t>Ð³Ù³ÛÝùÇ í³ñã³Ï³Ý ï³ñ³ÍùáõÙ ·áÛáõÃÛáõÝ áõÝ»óáÕ ß»Ýù»ñÇ ¨ ßÇÝáõÃÛáõÝÝ»ñÇ í»ñ³Ï³éáõóÙ³Ý, áõÅ»Õ³óÙ³Ý, í»ñ³Ï³Ý·ÝÙ³Ý, ³ñ¹Ç³Ï³Ý³óÙ³Ý ¨ µ³ñ»Ï³ñ·Ù³Ý ³ßË³ï³ÝùÝ»ñ Ï³ï³ñ»Éáõ ÃáõÛÉïíáõÃÛ³Ý Ñ³Ù³ñ</t>
  </si>
  <si>
    <t>11303</t>
  </si>
  <si>
    <t>Ð³Ù³ÛÝùÇ í³ñã³Ï³Ý ï³ñ³ÍùáõÙ ß»Ýù»ñÇ, ßÇÝáõÃÛáõÝÝ»ñÇ ¨ ù³Õ³ù³ßÇÝ³Ï³Ý ³ÛÉ ûµÛ»ÏïÝ»ñÇ  ù³Ý¹Ù³Ý ÃáõÛÉïíáõÃÛ³Ý Ñ³Ù³ñ</t>
  </si>
  <si>
    <t>11304</t>
  </si>
  <si>
    <t>Ð³Ù³ÛÝùÇ í³ñã. ï³ñ³ÍùáõÙ, ë³ÑÙ³Ý³Ù»ñÓ µ³ñÓñÉ»éÝ. Ñ³Ù³ÛÝù-Ç í³ñã. ï³ñ³ÍùáõÙ, µ³ó³é. ÙÇçå»ï. ¨ Ñ³Ýñ³å»ï. Ýß³Ý³Ï. ³íïáÙáµÇÉ. ×³Ý³å³ñÑ-Ç ÏáÕ»½ñáõÙ, Ë³ÝáõÃ-áõÙ ¨ Ïñå³Ï-»ñáõÙ Ñ»ÕáõÏ í³é»ÉÇùÇ,  ë»ÕÙí³Í µÝ³Ï³Ý Ï³Ù Ñ»ÕáõÏ. Ý³íÃ . ·³½-Ç í³×³éùÇ ÃáõÛÉïí. Ñ³Ù³ñ</t>
  </si>
  <si>
    <t>11305</t>
  </si>
  <si>
    <t>Ð³Ù³ÛÝùÇ í³ñã³Ï³Ý ï³ñ³ÍùáõÙ, ë³ÑÙ³Ý³Ù»ñÓ ¨ µ³ñÓñÉ»éÝ³ÛÇÝ Ñ³Ù³ÛÝùÝ»ñÇ í³ñã³Ï³Ý ï³ñ³ÍùáõÙ ·ïÝíáÕ Ù³Ýñ³Í³Ë ³é¨ïñÇ Ï»ï»ñáõÙ Ï³Ù ³íïáÙ»ù»Ý³Ý»ñÇ ï»ËÝÇÏ³Ï³Ý ëå³ë³ñÏÙ³Ý ¨ Ýáñá·Ù³Ý Í³é³ÛáõÃÛ³Ý ûµÛ»ÏïÝ»ñáõÙ ï»ËÝÇÏ³Ï³Ý Ñ»ÕáõÏÝ»ñÇ í³×³éùÇ ÃáõÛÉïíáõÃÛ³Ý Ñ³Ù³ñ</t>
  </si>
  <si>
    <t>11306</t>
  </si>
  <si>
    <t>Ð³Ù³ÛÝùÇ í³ñã³Ï³Ý ï³ñ³ÍùáõÙ Ã³ÝÏ³ñÅ»ù Ù»ï³ÕÝ»ñÇó å³ïñ³ëïí³Í Çñ»ñÇª áñáß³ÏÇ í³ÛñáõÙ Ù³Ýñ³Í³Ë ³éù áõ í³×³éù Çñ³Ï³Ý³óÝ»Éáõ ÃáõÛÉïíáõÃÛ³Ý Ñ³Ù³ñ</t>
  </si>
  <si>
    <t>11307</t>
  </si>
  <si>
    <t>Ð³Ù³ÛÝùÇ í³ñã³Ï³Ý ï³ñ³ÍùáõÙ á·»ÉÇó ¨ ³ÉÏáÑáÉ³ÛÇÝ ËÙÇãùÝ»ñÇ ¨ (Ï³Ù) ÍË³ËáïÇ ³ñï³¹ñ³ÝùÇ í³×³éùÇ ÃáõÛÉïíáõÃÛ³Ý Ñ³Ù³ñ</t>
  </si>
  <si>
    <t>11308</t>
  </si>
  <si>
    <t>Æñ³í³µ³Ý³Ï³Ý ³ÝÓ³Ýó ¨ ³ÝÑ³ï Ó»éÝ³ñÏ³ï»ñ»ñÇÝ Ñ³Ù³ÛÝùÇ í³ñã³Ï³Ý ï³ñ³ÍùáõÙ §²é¨ïñÇ ¨ Í³é³ÛáõÃÛáõÝÝ»ñÇ Ù³ëÇÝ¦ Ð³Û³ëï³ÝÇ Ð³Ýñ³å»ïáõÃÛ³Ý ûñ»Ýùáí ë³ÑÙ³Ýí³Íª µ³óûÃÛ³ ³é¨ïáõñ Ï³½Ù³Ï»ñå»Éáõ ÃáõÛÉïíáõÃÛ³Ý Ñ³Ù³ñ</t>
  </si>
  <si>
    <t>11309</t>
  </si>
  <si>
    <t>Ð³Ù³ÛÝùÇ í³ñã³Ï³Ý ï³ñ³ÍùáõÙ ³é¨ïñÇ, Ñ³Ýñ³ÛÇÝ ëÝÝ¹Ç, ½í³ñ×³ÝùÇ, ß³ÑáõÙáí Ë³Õ»ñÇ ¨ íÇ×³Ï³Ë³Õ»ñÇ Ï³½Ù³Ï»ñåÙ³Ý ûµÛ»ÏïÝ»ñÇÝ, Ë³Õ³ïÝ»ñÇÝ ¨ µ³ÕÝÇùÝ»ñÇÝ (ë³áõÝ³Ý»ñÇÝ) Å³ÙÁ 24.00-Çó Ñ»ïá ³ßË³ï»Éáõ ÃáõÛÉïíáõÃÛ³Ý Ñ³Ù³ñ</t>
  </si>
  <si>
    <t>11310</t>
  </si>
  <si>
    <t>Ð³Ù³ÛÝùÇ í³ñã³Ï³Ý ï³ñ³ÍùáõÙ Ñ³Ù³ÛÝù³ÛÇÝ Ï³ÝáÝÝ»ñÇÝ Ñ³Ù³å³ï³ëË³Ý Ñ³Ýñ³ÛÇÝ ëÝÝ¹Ç Ï³½Ù³Ï»ñåÙ³Ý ¨ Çñ³óÙ³Ý ÃáõÛÉïíáõÃÛ³Ý Ñ³Ù³ñ</t>
  </si>
  <si>
    <t>11311</t>
  </si>
  <si>
    <t>ø³Õ³ù³ÛÇÝ µÝ³Ï³í³Ûñ»ñáõÙ ³í³·³Ýáõ áñáßÙ³Ùµ, ë³ÑÙ³Ýí³Í Ï³ñ·ÇÝ Ñ³Ù³å³ï³ëË³Ý, ïÝ³ÛÇÝ Ï»Ý¹³ÝÇÝ»ñ å³Ñ»Éáõ ÃáõÛÉïíáõÃÛ³Ý Ñ³Ù³ñ</t>
  </si>
  <si>
    <t>11312</t>
  </si>
  <si>
    <t>²í³·³Ýáõ ë³ÑÙ³Ýí. Ï³ñ·ÇÝ áõ å³ÛÙ³Ý-ÇÝ Ñ³Ù.ª Ñ³Ù³ÛÝùÇ í³ñã. ï³ñ³ÍùáõÙ ³ñï³ùÇÝ ·áí³½¹ ï»Õ³¹ñ»Éáõ ÃáõÛÉïí. Ñ³Ù³ñ, µ³ó³é. ÙÇçå»ï. áõ Ñ³Ýñ³å»ï. Ýß³Ý³Ï. ³íïáÙáµÇÉ. ×³Ý³å³ñÑ-Ç ûï³ñÙ³Ý ß»ñï»ñáõÙ ¨ å³ßïå. ·áïÇ-áõÙ ï»Õ³¹. ·áí³½¹-ñÇ ÃáõÛÉïí-ñÇ (µ³ó³é. ºñ¨³Ý ù³Õ³ùÇ)</t>
  </si>
  <si>
    <t>11313</t>
  </si>
  <si>
    <t>Ð³Û³ëï³ÝÇ Ð³Ýñ³å»ïáõÃÛ³Ý í³ñã³ï³ñ³Íù³ÛÇÝ ÙÇ³íáñÝ»ñÇ ËáñÑñ¹³ÝÇß»ñÁ (½ÇÝ³Ýß³Ý, ³Ýí³ÝáõÙ ¨ ³ÛÉÝ), áñå»ë ûñ»Ýùáí ·ñ³Ýóí³Í ³åñ³Ýù³ÛÇÝ Ýß³Ý, ³åñ³ÝùÝ»ñÇ ³ñï³¹ñáõÃÛ³Ý, ³ßË³ï³ÝùÝ»ñÇ Ï³ï³ñÙ³Ý, Í³é³ÛáõÃÛáõÝÝ»ñÇ Ù³ïáõóÙ³Ý ·áñÍÁÝÃ³óÝ»ñáõÙ û·ï³·áñÍ»Éáõ ÃáõÛÉïí. Ñ³Ù³ñ</t>
  </si>
  <si>
    <t>11314</t>
  </si>
  <si>
    <t>Ð³Ù³ÛÝùÇ í³ñã³Ï³Ý ï³ñ³ÍùáõÙ Ù³ñ¹³ï³ñ ï³ùëáõ (µ³ó³éáõÃÛ³Ùµ »ñÃáõÕ³ÛÇÝ ï³ùëÇÝ»ñÇª ÙÇÏñá³íïáµáõëÝ»ñÇ) Í³é³ÛáõÃÛáõÝ Çñ³Ï³Ý³óÝ»Éáõ ÃáõÛÉïíáõÃÛ³Ý Ñ³Ù³ñ</t>
  </si>
  <si>
    <t>11315</t>
  </si>
  <si>
    <t>Ð³Ù³ÛÝùÇ í³ñã³Ï³Ý ï³ñ³ÍùáõÙ ù³Õ³ù³óÇ³Ï³Ý Ñá·»Ñ³Ý·ëïÇ (Ññ³Å»ßïÇ) ÍÇë³Ï³ï³ñáõÃÛ³Ý Í³é³ÛáõÃÛáõÝÝ»ñÇ Çñ³Ï³Ý³óÙ³Ý ¨ (Ï³Ù) Ù³ïáõóÙ³Ý ÃáõÛÉïíáõÃÛ³Ý Ñ³Ù³ñ</t>
  </si>
  <si>
    <t>11317</t>
  </si>
  <si>
    <t>Ð³Ù³ÛÝùÇ í³ñã³Ï³Ý ï³ñ³ÍùáõÙ ï»ËÝÇÏ³Ï³Ý ¨ Ñ³ïáõÏ Ýß³Ý³ÏáõÃÛ³Ý Ññ³í³éáõÃÛáõÝ Çñ³Ï³Ý³óÝ»Éáõ ÃáõÛÉïíáõÃÛ³Ý Ñ³Ù³ñ</t>
  </si>
  <si>
    <t>11318</t>
  </si>
  <si>
    <t>Ð³Ù³ÛÝùÇ ï³ñ³ÍùáõÙ ë³ÑÙ³Ý³÷³ÏÙ³Ý »ÝÃ³Ï³ Í³é³ÛáõÃÛ³Ý ûµÛ»ÏïÇ ·áñÍáõÝ»áõÃÛ³Ý ÃáõÛÉïíáõÃÛ³Ý Ñ³Ù³ñ</t>
  </si>
  <si>
    <t>11319</t>
  </si>
  <si>
    <t xml:space="preserve">²ÛÉ ï»Õ³Ï³Ý ïáõñù»ñ_x000D_
</t>
  </si>
  <si>
    <t>1140</t>
  </si>
  <si>
    <t>1.4 Ð³Ù³ÛÝùÇ µÛáõç» í×³ñíáÕ å»ï³Ï³Ý ïáõñù»ñ  (ïáÕ 1141 + ïáÕ 1142), ³Û¹ ÃíáõÙ`</t>
  </si>
  <si>
    <t>7146</t>
  </si>
  <si>
    <t>1141</t>
  </si>
  <si>
    <t>ø³Õ³ù³óÇ³Ï³Ý Ï³óáõÃÛ³Ý ³Ïï»ñ ·ñ³Ýó»Éáõ, ¹ñ³Ýó Ù³ëÇÝ ù³Õ³ù³óÇÝ»ñÇÝ ÏñÏÝ³ÏÇ íÏ³Û³Ï³ÝÝ»ñ, ù³Õ³ù³óÇ³Ï³Ý  Ï³óáõÃÛ³Ý ³Ïï»ñáõÙ Ï³ï³ñí³Í ·ñ³éáõÙÝ»ñáõÙ ÷á÷áËáõÃÛáõÝÝ»ñ, Éñ³óáõÝ»ñ, áõÕÕáõÙÝ»ñ Ï³ï³ñ»Éáõ ¨ í»ñ³Ï³Ý·ÝÙ³Ý Ï³å³ÏóáõÃÛ³Ùµ íÏ³Û³Ï³ÝÝ»ñ ï³Éáõ Ñ³Ù³ñ</t>
  </si>
  <si>
    <t>1142</t>
  </si>
  <si>
    <t>Üáï³ñ³ñ³Ï³Ý ·ñ³ë»ÝÛ³ÏÝ»ñÇ ÏáÕÙÇó Ýáï³ñ³Ï³Ý Í³é³ÛáõÃÛáõÝÝ»ñ Ï³ï³ñ»Éáõ, Ýáï³ñ³Ï³Ý Ï³ñ·áí í³í»ñ³óí³Í ÷³ëï³ÃÕÃ»ñÇ ÏñÏÝûñÇÝ³ÏÝ»ñ ï³Éáõ, Ýßí³Í Ù³ñÙÇÝÝ»ñÇ ÏáÕÙÇó ·áñÍ³ñùÝ»ñÇ Ý³Ë³·Í»ñ ¨ ¹ÇÙáõÙÝ»ñ Ï³½Ù»Éáõ, ÷³ëï³ÃÕÃ. å³ï×»Ý. Ñ³Ý»Éáõ ¨ ¹ñ³ÝóÇó ù³Õí³Íù. ï³Éáõ Ñ³Ù³ñ</t>
  </si>
  <si>
    <t>1200</t>
  </si>
  <si>
    <t>2. ä²ÞîàÜ²Î²Ü ¸ð²Ø²ÞÜàðÐÜºð              (ïáÕ 1210 + ïáÕ 1220 + ïáÕ 1230 + ïáÕ 1240 + ïáÕ 1250 + ïáÕ 1260),                               ³Û¹ ÃíáõÙ`</t>
  </si>
  <si>
    <t>7300</t>
  </si>
  <si>
    <t>1230</t>
  </si>
  <si>
    <t>2.3 ÀÝÃ³óÇÏ ³ñï³ùÇÝ å³ßïáÝ³Ï³Ý ¹ñ³Ù³ßÝáñÑÝ»ñ`  ëï³óí³Í ÙÇç³½·³ÛÇÝ Ï³½Ù³Ï»ñåáõÃÛáõÝÝ»ñÇó</t>
  </si>
  <si>
    <t>7321</t>
  </si>
  <si>
    <t>1231</t>
  </si>
  <si>
    <t>Ð³Ù³ÛÝùÇ µÛáõç» Ùáõïù³·ñíáÕ ³ñï³ùÇÝ å³ßïáÝ³Ï³Ý ¹ñ³Ù³ßÝáñÑÝ»ñ` ëï³óí³Í ÙÇç³½·³ÛÇÝ Ï³½Ù³Ï»ñåáõÃÛáõÝÝ»ñÇó ÁÝÃ³óÇÏ Í³Ëë»ñÇ ýÇÝ³Ýë³íáñÙ³Ý Ýå³ï³Ïáí</t>
  </si>
  <si>
    <t>1240</t>
  </si>
  <si>
    <t>2.4 Î³åÇï³É ³ñï³ùÇÝ å³ßïáÝ³Ï³Ý ¹ñ³Ù³ßÝáñÑÝ»ñ`  ëï³óí³Í ÙÇç³½·³ÛÇÝ Ï³½Ù³Ï»ñåáõÃÛáõÝÝ»ñÇó</t>
  </si>
  <si>
    <t>7322</t>
  </si>
  <si>
    <t>1241</t>
  </si>
  <si>
    <t>Ð³Ù³ÛÝùÇ µÛáõç» Ùáõïù³·ñíáÕ ³ñï³ùÇÝ å³ßïáÝ³Ï³Ý ¹ñ³Ù³ßÝáñÑÝ»ñ` ëï³óí³Í ÙÇç³½·³ÛÇÝ Ï³½Ù³Ï»ñåáõÃÛáõÝÝ»ñÇó Ï³åÇï³É Í³Ëë»ñÇ ýÇÝ³Ýë³íáñÙ³Ý Ýå³ï³Ïáí</t>
  </si>
  <si>
    <t>1250</t>
  </si>
  <si>
    <t>2.5 ÀÝÃ³óÇÏ Ý»ñùÇÝ å³ßïáÝ³Ï³Ý ¹ñ³Ù³ßÝáñÑÝ»ñ` ëï³óí³Í Ï³é³í³ñÙ³Ý ³ÛÉ Ù³Ï³ñ¹³ÏÝ»ñÇó (ïáÕ 1251 + ïáÕ 1252 + ïáÕ 1255 + ïáÕ 1256) ,                                            áñÇó`      `</t>
  </si>
  <si>
    <t>7331</t>
  </si>
  <si>
    <t>1251</t>
  </si>
  <si>
    <t>ä»ï³Ï³Ý µÛáõç»Çó ýÇÝ³Ýë³Ï³Ý Ñ³Ù³Ñ³ñÃ»óÙ³Ý ëÏ½µáõÝùáí ïñ³Ù³¹ñíáÕ ¹áï³óÇ³Ý»ñ</t>
  </si>
  <si>
    <t>1255</t>
  </si>
  <si>
    <t>ä»ï³Ï³Ý µÛáõç»Çó ïñ³Ù³¹ñíáÕ Ýå³ï³Ï³ÛÇÝ Ñ³ïÏ³óáõÙÝ»ñ (ëáõµí»ÝóÇ³Ý»ñ)</t>
  </si>
  <si>
    <t>1260</t>
  </si>
  <si>
    <t>2.6 Î³åÇï³É Ý»ñùÇÝ å³ßïáÝ³Ï³Ý ¹ñ³Ù³ßÝáñÑÝ»ñ` ëï³óí³Í Ï³é³í³ñÙ³Ý ³ÛÉ Ù³Ï³ñ¹³ÏÝ»ñÇó   (ïáÕ 1261 + ïáÕ 1262),           ³Û¹ ÃíáõÙ`</t>
  </si>
  <si>
    <t>7332</t>
  </si>
  <si>
    <t>1261</t>
  </si>
  <si>
    <t>ä»ï³Ï³Ý µÛáõç»Çó Ï³åÇï³É Í³Ëë»ñÇ ýÇÝ³Ýë³íáñÙ³Ý Ýå³ï³Ï³ÛÇÝ Ñ³ïÏ³óáõÙÝ»ñ (ëáõµí»ÝóÇ³Ý»ñ)</t>
  </si>
  <si>
    <t>1300</t>
  </si>
  <si>
    <t>3. ²ÚÈ ºÎ²ØàôîÜºð                                   (ïáÕ 1310 + ïáÕ 1320 + ïáÕ 1330 + ïáÕ 1340 + ïáÕ 1350 + ïáÕ 1360 + ïáÕ 1370 + ïáÕ 1380 + ïáÕ 1390),                                                        ³Û¹ ÃíáõÙ`</t>
  </si>
  <si>
    <t>7400</t>
  </si>
  <si>
    <t>1320</t>
  </si>
  <si>
    <t>3.2 Þ³Ñ³µ³ÅÇÝÝ»ñ,                                         ³Û¹ ÃíáõÙ`</t>
  </si>
  <si>
    <t>7412</t>
  </si>
  <si>
    <t>1321</t>
  </si>
  <si>
    <t>´³ÅÝ»ïÇñ³Ï³Ý ÁÝÏ»ñáõÃÛáõÝÝ»ñáõÙ Ñ³Ù³ÛÝùÇ Ù³ëÝ³ÏóáõÃÛ³Ý ¹ÇÙ³ó Ñ³Ù³ÛÝùÇ µÛáõç»   Ï³ï³ñíáÕ Ù³ëÑ³ÝáõÙÝ»ñ  (ß³Ñ³µ³ÅÇÝÝ»ñ)</t>
  </si>
  <si>
    <t>1330</t>
  </si>
  <si>
    <t>3.3 ¶áõÛùÇ í³ñÓ³Ï³ÉáõÃÛáõÝÇó »Ï³ÙáõïÝ»ñ  (ïáÕ 1331 + ïáÕ 1332 + ïáÕ 1333 +  ïáÕ 1334),   ³Û¹ ÃíáõÙ`</t>
  </si>
  <si>
    <t>7415</t>
  </si>
  <si>
    <t>1331</t>
  </si>
  <si>
    <t>Ð³Ù³ÛÝùÇ ë»÷³Ï³ÝáõÃÛáõÝ Ñ³Ù³ñíáÕ ÑáÕ»ñÇ í³ñÓ³í×³ñÝ»ñ</t>
  </si>
  <si>
    <t>1333</t>
  </si>
  <si>
    <t>Ð³Ù³ÛÝùÇ í³ñã³Ï³Ý ï³ñ³ÍùáõÙ ·ïÝíáÕ å»ïáõÃÛ³Ý ¨ Ñ³Ù³ÛÝùÇ ë»÷³Ï³ÝáõÃÛ³ÝÁ å³ïÏ³ÝáÕ ÑáÕ³Ù³ë»ñÇ Ï³éáõó³å³ïÙ³Ý Çñ³íáõÝùÇ ¹ÇÙ³ó ·³ÝÓíáÕ í³ñÓ³í×³ñÝ»ñ</t>
  </si>
  <si>
    <t>1334</t>
  </si>
  <si>
    <t>²ÛÉ ·áõÛùÇ í³ñÓ³Ï³ÉáõÃÛáõÝÇó Ùáõïù»ñ</t>
  </si>
  <si>
    <t>1340</t>
  </si>
  <si>
    <t>3.4 Ð³Ù³ÛÝùÇ µÛáõç»Ç »Ï³ÙáõïÝ»ñ ³åñ³ÝùÝ»ñÇ Ù³ï³Ï³ñ³ñáõÙÇó ¨ Í³é³ÛáõÃÛáõÝÝ»ñÇ Ù³ïáõóáõÙÇó   (ïáÕ 1341 + ïáÕ 1342+ ïáÕ 1343),  ³Û¹ ÃíáõÙ`</t>
  </si>
  <si>
    <t>7421</t>
  </si>
  <si>
    <t>1342</t>
  </si>
  <si>
    <t>ä»ïáõÃÛ³Ý ÏáÕÙÇó ï»Õ³Ï³Ý ÇÝùÝ³Ï³é³í³ñÙ³Ý Ù³ñÙÇÝÝ»ñÇÝ å³ïíÇñ³Ïí³Í ÉÇ³½áñáõÃÛáõÝÝ»ñÇ Çñ³Ï³Ý³óÙ³Ý Í³Ëë»ñÇ ýÇÝ³Ýë³íáñÙ³Ý Ñ³Ù³ñ å»ï³Ï³Ý µÛáõç»Çó ëï³óíáÕ ÙÇçáóÝ»ñ</t>
  </si>
  <si>
    <t>1350</t>
  </si>
  <si>
    <t>3.5 ì³ñã³Ï³Ý ·³ÝÓáõÙÝ»ñ (ïáÕ 1351 + ïáÕ 1352+ïáÕ 1353),                                                        ³Û¹ ÃíáõÙ`</t>
  </si>
  <si>
    <t>7422</t>
  </si>
  <si>
    <t>1351</t>
  </si>
  <si>
    <t>î»Õ³Ï³Ý í×³ñÝ»ñ  (ïáÕ13501+ïáÕ13502+ïáÕ13503+ïáÕ13504+ïáÕ13505+ïáÕ13506+ïáÕ13507+ïáÕ13508+ïáÕ13509+ïáÕ13510+ïáÕ13511+ïáÕ13512+ïáÕ13513+ïáÕ13514+ïáÕ13515+ïáÕ13516+ïáÕ13517+ïáÕ13518+ïáÕ13519+ïáÕ13520) , ³Û¹ ÃíáõÙ`</t>
  </si>
  <si>
    <t>13501</t>
  </si>
  <si>
    <t>Ð³Ù³ÛÝùÇ ï³ñ³ÍùáõÙ ß»ÝùÇ Ï³Ù ßÇÝáõÃÛ³Ý ³ñï³ùÇÝ ï»ëùÁ ÷á÷áËáÕ í»ñ³Ï³éáõóÙ³Ý ³ßË³ï³ÝùÝ»ñ Ï³ï³ñ»Éáõ Ñ»ï Ï³åí³Í ï»ËÝÇÏ³ïÝï»ë³Ï³Ý å³ÛÙ³ÝÝ»ñ Ùß³Ï»Éáõ ¨ Ñ³ëï³ï»Éáõ Ñ³Ù³ñ</t>
  </si>
  <si>
    <t>13502</t>
  </si>
  <si>
    <t>Ö³ñï³ñ. Ý³Ë³·Í. ÷³ëï³ÃÕÃ-áí Ý³Ë.ª ßÇÝ³ñ. ÃáõÛÉïí. å³Ñ³Ýç., µáÉáñ ßÇÝ³ñ³ñ. ³ßË³ï³Ýù-Ý Çñ³Ï³Ý. Ñ»ïá ß»Ýù-Ç ¨ ßÇÝáõÃ-»ñÇ (³Û¹ ÃíáõÙª ¹ñ³Ýó í»ñ³Ï³é-Á, í»ñ³Ï³Ý·Ý-Á, áõÅ»Õ-Á, ³ñ¹Ç³Ï-Á, ÁÝ¹É³ÛÝ-Ý áõ µ³ñ»Ï³ñ·-Á) Ï³éáõó. ³í³ñïÁ ³í³ñï. ³Ïïáí ÷³ëï³·ñ. Ó¨³Ï»ñå. Ñ³Ù³ñ</t>
  </si>
  <si>
    <t>13503</t>
  </si>
  <si>
    <t>Ö³ñï³ñ³å»ï³ßÇÝ³ñ³ñ³Ï³Ý Ý³Ë³·Í³ÛÇÝ ÷³ëï³ÃÕÃ»ñáí Ý³Ë³ï»ëí³Í ³ßË³ï³ÝùÝ»ñÝ ³í³ñï»Éáõó Ñ»ïá ß³Ñ³·áñÍÙ³Ý ÃáõÛÉïíáõÃÛ³Ý Ó¨³Ï»ñåÙ³Ý Ñ³Ù³ñ</t>
  </si>
  <si>
    <t>13504</t>
  </si>
  <si>
    <t>Ð³Ù³ÛÝùÇ ïÝûñÇÝáõÃÛ³Ý ¨ û·ï³·áñÍÙ³Ý ï³Ï ·ïÝíáÕ ÑáÕ»ñÁ Ñ³ïÏ³óÝ»Éáõ, Ñ»ï í»ñóÝ»Éáõ ¨ í³ñÓ³Ï³ÉáõÃÛ³Ý ïñ³Ù³¹ñ»Éáõ ¹»åù»ñáõÙ ³ÝÑñ³Å»ßï ÷³ëï³ÃÕÃ»ñÇ (÷³Ã»ÃÇ) Ý³Ë³å³ïñ³ëïÙ³Ý Ñ³Ù³ñ</t>
  </si>
  <si>
    <t>13505</t>
  </si>
  <si>
    <t>Ð³Ù³ÛÝùÇ ÏáÕÙÇó Ï³½Ù³Ï»ñåíáÕ ÙñóáõÛÃÝ»ñÇ ¨ ³×áõñ¹Ý»ñÇ Ù³ëÝ³ÏóáõÃÛ³Ý Ñ³Ù³ñ</t>
  </si>
  <si>
    <t>13507</t>
  </si>
  <si>
    <t>Ð³Ù³ÛÝùÇ ÏáÕÙÇó ³Õµ³Ñ³ÝáõÃÛ³Ý í×³ñ í×³ñáÕÝ»ñÇ Ñ³Ù³ñ ³Õµ³Ñ³ÝáõÃÛ³Ý ³ßË³ï³ÝùÝ»ñÁ Ï³½Ù³Ï»ñå»Éáõ Ñ³Ù³ñ</t>
  </si>
  <si>
    <t>13508</t>
  </si>
  <si>
    <t>Ð³Ù³ÛÝùÇ ÏáÕÙÇó Çñ³í³µ³Ý³Ï³Ý ³ÝÓ³Ýó Ï³Ù ³ÝÑ³ï Ó»éÝ³ñÏ³ï»ñ»ñÇÝ ßÇÝ³ñ³ñ³Ï³Ý ¨ Ëáßáñ »½ñ³ã³÷Ç ³ÕµÇ Ñ³í³ùÙ³Ý ¨ ÷áË³¹ñÙ³Ý, ÇÝãå»ë Ý³¨ ³Õµ³Ñ³ÝáõÃÛ³Ý í×³ñ í×³ñáÕÝ»ñÇÝ ßÇÝ³ñ³ñ³Ï³Ý  ¨ Ëáßáñ »½ñ³ã³÷Ç ³ÕµÇ ÇÝùÝáõñáõÛÝ Ñ³í³ùÙ³Ý ¨ ÷áË³¹ñÙ³Ý ÃáõÛÉïíáõÃÛ³Ý Ñ³Ù³ñ</t>
  </si>
  <si>
    <t>13512</t>
  </si>
  <si>
    <t>Ð³Ù³ÛÝùÇ ÏáÕÙÇó Ï³é³í³ñíáÕ µ³½Ù³µÝ³Ï³ñ³Ý ß»Ýù»ñÇ ÁÝ¹Ñ³Ýáõñ µ³ÅÝ³ÛÇÝ ë»÷³Ï³ÝáõÃÛ³Ý å³Ñå³ÝÙ³Ý å³ñï³¹Çñ ÝáñÙ»ñÇ Ï³ï³ñÙ³Ý Ñ³Ù³ñ</t>
  </si>
  <si>
    <t>13513</t>
  </si>
  <si>
    <t>Ð³Ù³ÛÝù³ÛÇÝ »ÝÃ³Ï³ÛáõÃÛ³Ý Ù³ÝÏ³å³ñï»½Ç Í³é³ÛáõÃÛáõÝÇó û·ïíáÕÝ»ñÇ Ñ³Ù³ñ</t>
  </si>
  <si>
    <t>13514</t>
  </si>
  <si>
    <t>Ð³Ù³ÛÝù³ÛÇÝ »ÝÃ³Ï³ÛáõÃÛ³Ý ³ñï³¹åñáó³Ï³Ý ¹³ëïÇ³ñ³ÏáõÃÛ³Ý Ñ³ëï³ïáõÃÛáõÝÝ»ñÇ (»ñ³Åßï³Ï³Ý, ÝÏ³ñã³Ï³Ý ¨ ³ñí»ëïÇ ¹åñáóÝ»ñ ¨ ³ÛÉÝ) Í³é³ÛáõÃÛáõÝÝ»ñÇó û·ïíáÕÝ»ñÇ Ñ³Ù³ñ</t>
  </si>
  <si>
    <t>13516</t>
  </si>
  <si>
    <t>Ð³Ù³ÛÝù³ÛÇÝ ë»÷³Ï³ÝáõÃÛáõÝ Ñ³Ý¹Çë³óáÕ å³ïÙáõÃÛ³Ý ¨ Ùß³ÏáõÛÃÇ ³Ýß³ñÅ Ñáõß³ñÓ³ÝÝ»ñÇ ¨ Ñ³Ù³ÛÝù³ÛÇÝ »ÝÃ³Ï³ÛáõÃÛ³Ý Ã³Ý·³ñ³ÝÝ»ñÇ ÙáõïùÇ Ñ³Ù³ñ</t>
  </si>
  <si>
    <t>13517</t>
  </si>
  <si>
    <t>Ð³Ù³ÛÝù. ë»÷. Ñ³Ý¹-áÕ ÁÝ¹Ñ³Ýáõñ û·ï³·áñÍ. ÷áÕáó-áõÙ ¨ Ññ³å³ñ³Ï-áõÙ (µ³ó. µ³Ï³ÛÇÝ ï³ñ³Íù-Ç, áõëáõÙÝ., ÏñÃ., Ùß³ÏáõÃ. ¨ ³éáÕç. Ñ³ëï³ï-»ñÇ, å»ï. Ï³é³í³ñÙ³Ý ¨ ï»Õ. ÇÝùÝ³Ï³é. Ù³ñÙÇÝ-Ç í³ñã. ß»Ýù-Ç Ñ³ñ³ÏÇó ï³ñ³Íù-Ç) ³íïáïñ. ÙÇçáóÝ ³íïáÏ³Û³Ý³ï. Ï³Û³Ý»Éáõ Ñ³Ù³ñ</t>
  </si>
  <si>
    <t>13518</t>
  </si>
  <si>
    <t>Ð³Ù³ÛÝùÇ ³ñËÇíÇó ÷³ëï³ÃÕÃ»ñÇ å³ï×»ÝÝ»ñ ïñ³Ù³¹ñ»Éáõ Ñ³Ù³ñ</t>
  </si>
  <si>
    <t>13519</t>
  </si>
  <si>
    <t>Ð³Ù³ÛÝùÝ ëå³ë³ñÏáÕ ³Ý³ëÝ³µáõÛÅÇ Í³é³ÛáõÃÛáõÝÝ»ñÇ ¹ÇÙ³ó</t>
  </si>
  <si>
    <t>13520</t>
  </si>
  <si>
    <t>²ÛÉ ï»Õ³Ï³Ý í×³ñÝ»ñ</t>
  </si>
  <si>
    <t>1352</t>
  </si>
  <si>
    <t>Ð³Ù³ÛÝùÇ í³ñã³Ï³Ý ï³ñ³ÍùáõÙ ÇÝùÝ³Ï³Ù Ï³éáõóí³Í ß»Ýù»ñÇ, ßÇÝáõÃÛáõÝÝ»ñÇ ûñÇÝ³Ï³Ý³óÙ³Ý Ñ³Ù³ñ í×³ñÝ»ñ</t>
  </si>
  <si>
    <t>1360</t>
  </si>
  <si>
    <t>3.6 Øáõïù»ñ ïáõÛÅ»ñÇó, ïáõ·³ÝùÝ»ñÇó      (ïáÕ 1361 + ïáÕ 1362)                        ³Û¹ ÃíáõÙ`</t>
  </si>
  <si>
    <t>7431</t>
  </si>
  <si>
    <t>1361</t>
  </si>
  <si>
    <t>ì³ñã³Ï³Ý Çñ³í³Ë³ËïáõÙÝ»ñÇ Ñ³Ù³ñ ï»Õ³Ï³Ý ÇÝùÝ³Ï³é³í³ñÙ³Ý Ù³ñÙÇÝÝ»ñÇ ÏáÕÙÇó å³ï³ëË³Ý³ïíáõÃÛ³Ý ÙÇçáóÝ»ñÇ ÏÇñ³éáõÙÇó »Ï³ÙáõïÝ»ñ</t>
  </si>
  <si>
    <t>1362</t>
  </si>
  <si>
    <t>Øáõïù»ñ Ñ³Ù³ÛÝùÇ µÛáõç»Ç ÝÏ³ïÙ³Ùµ ëï³ÝÓÝ³Í å³ÛÙ³Ý³·ñ³ÛÇÝ å³ñï³íáñáõÃÛáõÝÝ»ñÇ ãÏ³ï³ñÙ³Ý ¹ÇÙ³ó ·³ÝÓíáÕ ïáõÛÅ»ñÇó</t>
  </si>
  <si>
    <t>1370</t>
  </si>
  <si>
    <t>7441</t>
  </si>
  <si>
    <t>1372</t>
  </si>
  <si>
    <t>üÇ½. ³ÝÓ. ¨ Ï³½Ù³Ï»ñå. ÝíÇñ³µ»ñ. Ñ³Ù³ÛÝùÇÝ, í»ñçÇÝÇë »ÝÃ³Ï³ µÛáõç»ï³ÛÇÝ ÑÇÙÝ. ïÝûñÇÝÙ³ÝÝ ³Ýó³Í ·áõÛùÇ (ÑÇÙÝ.ÙÇçáó Ï³Ù áã ÝÛáõÃ. ³ÏïÇí ãÑ³Ý¹Çë.) Çñ³óáõÙÇó ¨ ¹ñ³Ù³Ï³Ý ÙÇçáóÝ»ñÇó ÁÝÃ. Í³Ëë»ñÇ ýÇÝ³Ýë. Ñ³Ù³ñ Ñ³Ù³ÛÝùÇ µÛáõç» ëï³ó. Ùáõïù»ñª ïñ³Ù³¹ñ. Ý»ñùÇÝ ³Õµ.</t>
  </si>
  <si>
    <t>1380</t>
  </si>
  <si>
    <t>3.8 Î³åÇï³É áã å³ßïáÝ³Ï³Ý ¹ñ³Ù³ßÝáñÑÝ»ñ    (ïáÕ 1381 + ïáÕ 1382),                                   ³Û¹ ÃíáõÙ`</t>
  </si>
  <si>
    <t>7442</t>
  </si>
  <si>
    <t>1381</t>
  </si>
  <si>
    <t>ÜíÇñ³ïí,Å³é³Ý·.Çñ³í.ýÇ½ÇÏ.³ÝÓ.¨ Ï³½Ù³Ï.Ñ³Ù³ÛÝù,í»ñç.»ÝÃ.µÛáõç»ï.ÑÇÙÝ³ñÏ.ïÝûñÇÝ.³Ýó³Í ·áõÛùÇ (ÑÇÙÝ³Ï³Ý ÙÇçáó Ï³Ù áã ÝÛáõÃ³Ï³Ý ³ÏïÇí ãÑ³Ý¹Çë³óáÕ) Çñ³ó.¨ ¹ñ³Ù.ÙÇçáó.Ï³åÇï³ÉÍ³Ëë»ñÇ ýÇÝ³Ýë.Ñ³Ù.Ñ³Ù³ÛÝùÇ µÛáõç» ëï³óí³Í Ùáõïù»ñ` ïñ³Ù³¹.³ñï³ùÇÝ ³ÕµÛáõñ.</t>
  </si>
  <si>
    <t>1390</t>
  </si>
  <si>
    <t>3.9 ²ÛÉ »Ï³ÙáõïÝ»ñ                    (ïáÕ 1391 + ïáÕ 1392 + ïáÕ 1393),                                  ³Û¹ ÃíáõÙ`</t>
  </si>
  <si>
    <t>7451</t>
  </si>
  <si>
    <t>1391</t>
  </si>
  <si>
    <t>Ð³Ù³ÛÝùÇ ·áõÛùÇÝ å³ï×³é³Í íÝ³ëÝ»ñÇ ÷áËÑ³ïáõóáõÙÇó Ùáõïù»ñ</t>
  </si>
  <si>
    <t>1392</t>
  </si>
  <si>
    <t>ì³ñã³Ï³Ý µÛáõç»Ç å³Ñáõëï³ÛÇÝ ýáÝ¹Çó ýáÝ¹³ÛÇÝ µÛáõç» Ï³ï³ñíáÕ Ñ³ïÏ³óáõÙÝ»ñÇó Ùáõïù»ñ</t>
  </si>
  <si>
    <t>1393</t>
  </si>
  <si>
    <t>úñ»Ýùáí ¨ Çñ³í³Ï³Ý ³ÛÉ ³Ïï»ñáí ë³ÑÙ³Ýí³Í` Ñ³Ù³ÛÝùÇ µÛáõç»Ç Ùáõïù³·ñÙ³Ý »ÝÃ³Ï³ ³ÛÉ »Ï³ÙáõïÝ»ñ</t>
  </si>
  <si>
    <t xml:space="preserve">2024 թվական </t>
  </si>
  <si>
    <t xml:space="preserve">2025 թվական </t>
  </si>
  <si>
    <t>3.6 Øáõïù»ñ ïáõÛÅ»ñÇó, ïáõ·³ÝùÝ»ñÇó      (ïáÕ 1361 + ïáÕ 1362)
³Û¹ ÃíáõÙ`</t>
  </si>
  <si>
    <t xml:space="preserve">Ð³í»Éí³Í  N 2 </t>
  </si>
  <si>
    <t>Պատասխանատու ստորաբաժանումներ</t>
  </si>
  <si>
    <t>´³ÅÇÝ</t>
  </si>
  <si>
    <t>ÊáõÙµ</t>
  </si>
  <si>
    <t>¸³ë</t>
  </si>
  <si>
    <t>´Ûáõç»ï³ÛÇÝ Í³Ëë»ñÇ ·áñÍ³é³Ï³Ý ¹³ë³Ï³ñ·Ù³Ý µ³ÅÇÝÝ»ñÇ, ËÙµ»ñÇ ¨ ¹³ë»ñÇ ³Ýí³ÝáõÙÝ»ñÁ</t>
  </si>
  <si>
    <t>ÀÜ¸²ØºÜÀ Ì²Êêºð</t>
  </si>
  <si>
    <t>2100</t>
  </si>
  <si>
    <t>01</t>
  </si>
  <si>
    <t>0</t>
  </si>
  <si>
    <t>ÀÜ¸Ð²Üàôð ´ÜàôÚÂÆ Ð²Üð²ÚÆÜ Ì²è²ÚàôÂÚàôÜÜºð</t>
  </si>
  <si>
    <t>2110</t>
  </si>
  <si>
    <t>1</t>
  </si>
  <si>
    <t>úñ»Ýë¹Çñ ¨ ·áñÍ³¹Çñ  Ù³ñÙÇÝÝ»ñ, å»ï³Ï³Ý Ï³é³í³ñáõÙ, ýÇÝ³Ýë³Ï³Ý ¨ Ñ³ñÏ³µÛáõç»ï³ÛÇÝ Ñ³ñ³µ»ñáõÃÛáõÝÝ»ñ, ³ñï³ùÇÝ Ñ³ñ³µ»ñáõÃÛáõÝÝ»ñ</t>
  </si>
  <si>
    <t>áñÇó`</t>
  </si>
  <si>
    <t>2111</t>
  </si>
  <si>
    <t>úñ»Ýë¹Çñ ¨  ·áñÍ³¹Çñ Ù³ñÙÇÝÝ»ñ, å»ï³Ï³Ý Ï³é³í³ñáõÙ</t>
  </si>
  <si>
    <t>2113</t>
  </si>
  <si>
    <t>3</t>
  </si>
  <si>
    <t>²ñï³ùÇÝ Ñ³ñ³µ»ñáõÃÛáõÝÝ»ñ</t>
  </si>
  <si>
    <t>2130</t>
  </si>
  <si>
    <t>ÀÝ¹Ñ³Ýáõñ µÝáõÛÃÇ Í³é³ÛáõÃÛáõÝÝ»ñ</t>
  </si>
  <si>
    <t>2131</t>
  </si>
  <si>
    <t>²ßË³ï³Ï³½ÙÇ /Ï³¹ñ»ñÇ/ ·Íáí ÁÝ¹Ñ³Ýáõñ µÝáõÛÃÇ Í³é³ÛáõÃÛáõÝÝ»ñ</t>
  </si>
  <si>
    <t>2150</t>
  </si>
  <si>
    <t>5</t>
  </si>
  <si>
    <t>ÀÝ¹Ñ³Ýáõñ µÝáõÛÃÇ Ñ³Ýñ³ÛÇÝ Í³é³ÛáõÃÛáõÝÝ»ñÇ ·Íáí Ñ»ï³½áï³Ï³Ý ¨ Ý³Ë³·Í³ÛÇÝ ³ßË³ï³ÝùÝ»ñ</t>
  </si>
  <si>
    <t>2151</t>
  </si>
  <si>
    <t>2160</t>
  </si>
  <si>
    <t>6</t>
  </si>
  <si>
    <t>ÀÝ¹Ñ³Ýáõñ µÝáõÛÃÇ Ñ³Ýñ³ÛÇÝ Í³é³ÛáõÃÛáõÝÝ»ñ (³ÛÉ ¹³ë»ñÇÝ ãå³ïÏ³ÝáÕ)</t>
  </si>
  <si>
    <t>2161</t>
  </si>
  <si>
    <t>2200</t>
  </si>
  <si>
    <t>02</t>
  </si>
  <si>
    <t>ä²Þîä²ÜàôÂÚàôÜ</t>
  </si>
  <si>
    <t>2220</t>
  </si>
  <si>
    <t>2</t>
  </si>
  <si>
    <t>ø³Õ³ù³óÇ³Ï³Ý å³ßïå³ÝáõÃÛáõÝ</t>
  </si>
  <si>
    <t>2221</t>
  </si>
  <si>
    <t>2250</t>
  </si>
  <si>
    <t>ä³ßïå³ÝáõÃÛáõÝ (³ÛÉ ¹³ë»ñÇÝ ãå³ïÏ³ÝáÕ)</t>
  </si>
  <si>
    <t>2251</t>
  </si>
  <si>
    <t>2400</t>
  </si>
  <si>
    <t>04</t>
  </si>
  <si>
    <t>îÜîºê²Î²Ü Ð²ð²´ºðàôÂÚàôÜÜºð</t>
  </si>
  <si>
    <t>2410</t>
  </si>
  <si>
    <t>ÀÝ¹Ñ³Ýáõñ µÝáõÛÃÇ ïÝï»ë³Ï³Ý, ³é¨ïñ³ÛÇÝ ¨ ³ßË³ï³ÝùÇ ·Íáí Ñ³ñ³µ»ñáõÃÛáõÝÝ»ñ</t>
  </si>
  <si>
    <t>2411</t>
  </si>
  <si>
    <t>ÀÝ¹Ñ³Ýáõñ µÝáõÛÃÇ ïÝï»ë³Ï³Ý ¨ ³é¨ïñ³ÛÇÝ  Ñ³ñ³µ»ñáõÃÛáõÝÝ»ñ</t>
  </si>
  <si>
    <t>2420</t>
  </si>
  <si>
    <t>¶ÛáõÕ³ïÝï»ëáõÃÛáõÝ, ³Ýï³é³ÛÇÝ ïÝï»ëáõÃÛáõÝ, ÓÏÝáñëáõÃÛáõÝ ¨ áñëáñ¹áõÃÛáõÝ</t>
  </si>
  <si>
    <t>2424</t>
  </si>
  <si>
    <t>4</t>
  </si>
  <si>
    <t>àéá·áõÙ</t>
  </si>
  <si>
    <t>2430</t>
  </si>
  <si>
    <t>ì³é»ÉÇù ¨ ¿Ý»ñ·»ïÇÏ³</t>
  </si>
  <si>
    <t>2435</t>
  </si>
  <si>
    <t>¾É»Ïïñ³¿Ý»ñ·Ç³</t>
  </si>
  <si>
    <t>2450</t>
  </si>
  <si>
    <t>îñ³Ýëåáñï</t>
  </si>
  <si>
    <t>2451</t>
  </si>
  <si>
    <t>Ö³Ý³å³ñÑ³ÛÇÝ ïñ³Ýëåáñï</t>
  </si>
  <si>
    <t>2455</t>
  </si>
  <si>
    <t>ÊáÕáí³Ï³ß³ñ³ÛÇÝ ¨ ³ÛÉ ïñ³Ýëåáñï</t>
  </si>
  <si>
    <t>2470</t>
  </si>
  <si>
    <t>7</t>
  </si>
  <si>
    <t>²ÛÉ µÝ³·³í³éÝ»ñ</t>
  </si>
  <si>
    <t>2473</t>
  </si>
  <si>
    <t>¼µáë³ßñçáõÃÛáõÝ</t>
  </si>
  <si>
    <t>2490</t>
  </si>
  <si>
    <t>9</t>
  </si>
  <si>
    <t>îÝï»ë³Ï³Ý Ñ³ñ³µ»ñáõÃÛáõÝÝ»ñ (³ÛÉ ¹³ë»ñÇÝ ãå³ïÏ³ÝáÕ)</t>
  </si>
  <si>
    <t>2491</t>
  </si>
  <si>
    <t>2500</t>
  </si>
  <si>
    <t>05</t>
  </si>
  <si>
    <t>Þðæ²Î²  ØÆæ²ì²ÚðÆ ä²Þîä²ÜàôÂÚàôÜ</t>
  </si>
  <si>
    <t>2510</t>
  </si>
  <si>
    <t>²Õµ³Ñ³ÝáõÙ</t>
  </si>
  <si>
    <t>2511</t>
  </si>
  <si>
    <t>2520</t>
  </si>
  <si>
    <t>Î»Õï³çñ»ñÇ Ñ»é³óáõÙ</t>
  </si>
  <si>
    <t>2521</t>
  </si>
  <si>
    <t>2530</t>
  </si>
  <si>
    <t>Þñç³Ï³ ÙÇç³í³ÛñÇ ³ÕïáïÙ³Ý ¹»Ù å³Ûù³ñ</t>
  </si>
  <si>
    <t>2531</t>
  </si>
  <si>
    <t>ú¹Ç ³ÕïáïÙ³Ý ¹»Ù å³Ûù³ñ</t>
  </si>
  <si>
    <t>2560</t>
  </si>
  <si>
    <t>Þñç³Ï³ ÙÇç³í³ÛñÇ å³ßïå³ÝáõÃÛáõÝ  (³ÛÉ ¹³ë»ñÇÝ ãå³ïÏ³ÝáÕ)</t>
  </si>
  <si>
    <t>2561</t>
  </si>
  <si>
    <t>2600</t>
  </si>
  <si>
    <t>06</t>
  </si>
  <si>
    <t>´Ü²Î²ð²Ü²ÚÆÜ ÞÆÜ²ð²ðàôÂÚàôÜ ºì ÎàØàôÜ²È Ì²è²ÚàôÂÚàôÜÜºð</t>
  </si>
  <si>
    <t>2610</t>
  </si>
  <si>
    <t>´Ý³Ï³ñ³Ý³ÛÇÝ ßÇÝ³ñ³ñáõÃÛáõÝ</t>
  </si>
  <si>
    <t>2611</t>
  </si>
  <si>
    <t>2640</t>
  </si>
  <si>
    <t>öáÕáóÝ»ñÇ Éáõë³íáñáõÙ</t>
  </si>
  <si>
    <t>2641</t>
  </si>
  <si>
    <t>2650</t>
  </si>
  <si>
    <t>´Ý³Ï³ñ³Ý³ÛÇÝ ßÇÝ³ñ³ñáõÃÛ³Ý ¨ ÏáÙáõÝ³É Í³é³ÛáõÃÛáõÝÝ»ñÇ ·Íáí Ñ»ï³½áï³Ï³Ý ¨ Ý³Ë³·Í³ÛÇÝ ³ßË³ï³ÝùÝ»ñ</t>
  </si>
  <si>
    <t>2651</t>
  </si>
  <si>
    <t>2660</t>
  </si>
  <si>
    <t>´Ý³Ï³ñ³Ý³ÛÇÝ ßÇÝ³ñ³ñáõÃÛ³Ý ¨ ÏáÙáõÝ³É Í³é³ÛáõÃÛáõÝÝ»ñ  (³ÛÉ ¹³ë»ñÇÝ ãå³ïÏ³ÝáÕ)</t>
  </si>
  <si>
    <t>2661</t>
  </si>
  <si>
    <t>2700</t>
  </si>
  <si>
    <t>07</t>
  </si>
  <si>
    <t>²èàÔæ²ä²ÐàôÂÚàôÜ</t>
  </si>
  <si>
    <t>2710</t>
  </si>
  <si>
    <t>´ÅßÏ³Ï³Ý ³åñ³ÝùÝ»ñ, ë³ñù»ñ ¨ ë³ñù³íáñáõÙÝ»ñ</t>
  </si>
  <si>
    <t>2711</t>
  </si>
  <si>
    <t>¸»Õ³·áñÍ³Ï³Ý ³åñ³ÝùÝ»ñ</t>
  </si>
  <si>
    <t>2760</t>
  </si>
  <si>
    <t>²éáÕç³å³ÑáõÃÛáõÝ (³ÛÉ ¹³ë»ñÇÝ ãå³ïÏ³ÝáÕ)</t>
  </si>
  <si>
    <t>2761</t>
  </si>
  <si>
    <t>²éáÕç³å³Ñ³Ï³Ý Ñ³ñ³ÏÇó Í³é³ÛáõÃÛáõÝÝ»ñ ¨ Íñ³·ñ»ñ</t>
  </si>
  <si>
    <t>2800</t>
  </si>
  <si>
    <t>08</t>
  </si>
  <si>
    <t>Ð²Ü¶Æêî, ØÞ²ÎàôÚÂ ºì ÎðàÜ</t>
  </si>
  <si>
    <t>2810</t>
  </si>
  <si>
    <t>Ð³Ý·ëïÇ ¨ ëåáñïÇ Í³é³ÛáõÃÛáõÝÝ»ñ</t>
  </si>
  <si>
    <t>2811</t>
  </si>
  <si>
    <t>2820</t>
  </si>
  <si>
    <t>Øß³ÏáõÃ³ÛÇÝ Í³é³ÛáõÃÛáõÝÝ»ñ</t>
  </si>
  <si>
    <t>2821</t>
  </si>
  <si>
    <t>¶ñ³¹³ñ³ÝÝ»ñ</t>
  </si>
  <si>
    <t>2822</t>
  </si>
  <si>
    <t>Â³Ý·³ñ³ÝÝ»ñ ¨ óáõó³ëñ³ÑÝ»ñ</t>
  </si>
  <si>
    <t>2823</t>
  </si>
  <si>
    <t>Øß³ÏáõÛÃÇ ïÝ»ñ, ³ÏáõÙµÝ»ñ, Ï»ÝïñáÝÝ»ñ</t>
  </si>
  <si>
    <t>2824</t>
  </si>
  <si>
    <t>²ÛÉ Ùß³ÏáõÃ³ÛÇÝ Ï³½Ù³Ï»ñåáõÃÛáõÝÝ»ñ</t>
  </si>
  <si>
    <t>2825</t>
  </si>
  <si>
    <t>²ñí»ëï</t>
  </si>
  <si>
    <t>2827</t>
  </si>
  <si>
    <t>Ðáõß³ñÓ³ÝÝ»ñÇ ¨ Ùß³ÏáõÃ³ÛÇÝ ³ñÅ»ùÝ»ñÇ í»ñ³Ï³Ý·ÝáõÙ ¨ å³Ñå³ÝáõÙ</t>
  </si>
  <si>
    <t>2840</t>
  </si>
  <si>
    <t>ÎñáÝ³Ï³Ý ¨ Ñ³ë³ñ³Ï³Ï³Ý  ³ÛÉ Í³é³ÛáõÃÛáõÝÝ»ñ</t>
  </si>
  <si>
    <t>2841</t>
  </si>
  <si>
    <t>ºñÇï³ë³ñ¹³Ï³Ý Íñ³·ñ»ñ</t>
  </si>
  <si>
    <t>2843</t>
  </si>
  <si>
    <t>ÎñáÝ³Ï³Ý ¨ Ñ³ë³ñ³Ï³Ï³Ý ³ÛÉ Í³é³ÛáõÃÛáõÝÝ»ñ</t>
  </si>
  <si>
    <t>2900</t>
  </si>
  <si>
    <t>09</t>
  </si>
  <si>
    <t>ÎðÂàôÂÚàôÜ</t>
  </si>
  <si>
    <t>2910</t>
  </si>
  <si>
    <t>Ü³Ë³¹åñáó³Ï³Ý ¨ ï³ññ³Ï³Ý ÁÝ¹Ñ³Ýáõñ ÏñÃáõÃÛáõÝ</t>
  </si>
  <si>
    <t>2911</t>
  </si>
  <si>
    <t>Ü³Ë³¹åñáó³Ï³Ý ÏñÃáõÃÛáõÝ</t>
  </si>
  <si>
    <t>2912</t>
  </si>
  <si>
    <t>î³ññ³Ï³Ý ÁÝ¹Ñ³Ýáõñ ÏñÃáõÃÛáõÝ</t>
  </si>
  <si>
    <t>2920</t>
  </si>
  <si>
    <t>ØÇçÝ³Ï³ñ· ÁÝ¹Ñ³Ýáõñ ÏñÃáõÃÛáõÝ</t>
  </si>
  <si>
    <t>2921</t>
  </si>
  <si>
    <t>ÐÇÙÝ³Ï³Ý ÁÝ¹Ñ³Ýáõñ ÏñÃáõÃÛáõÝ</t>
  </si>
  <si>
    <t>2922</t>
  </si>
  <si>
    <t>ØÇçÝ³Ï³ñ· (ÉñÇí)  ÁÝ¹Ñ³Ýáõñ ÏñÃáõÃÛáõÝ</t>
  </si>
  <si>
    <t>2950</t>
  </si>
  <si>
    <t>Àëï Ù³Ï³ñ¹³ÏÝ»ñÇ ã¹³ë³Ï³ñ·íáÕ ÏñÃáõÃÛáõÝ</t>
  </si>
  <si>
    <t>2951</t>
  </si>
  <si>
    <t>²ñï³¹åñáó³Ï³Ý ¹³ëïÇ³ñ³ÏáõÃÛáõÝ</t>
  </si>
  <si>
    <t>2960</t>
  </si>
  <si>
    <t>ÎñÃáõÃÛ³ÝÁ ïñ³Ù³¹ñíáÕ ûÅ³Ý¹³Ï Í³é³ÛáõÃÛáõÝÝ»ñ</t>
  </si>
  <si>
    <t>2961</t>
  </si>
  <si>
    <t>3000</t>
  </si>
  <si>
    <t>10</t>
  </si>
  <si>
    <t>êàòÆ²È²Î²Ü ä²Þîä²ÜàôÂÚàôÜ</t>
  </si>
  <si>
    <t>3030</t>
  </si>
  <si>
    <t>Ð³ñ³½³ïÇÝ Ïáñóñ³Í ³ÝÓÇÝù</t>
  </si>
  <si>
    <t>3031</t>
  </si>
  <si>
    <t>3040</t>
  </si>
  <si>
    <t>ÀÝï³ÝÇùÇ ³Ý¹³ÙÝ»ñ ¨ ½³í³ÏÝ»ñ</t>
  </si>
  <si>
    <t>3041</t>
  </si>
  <si>
    <t>3070</t>
  </si>
  <si>
    <t>êáóÇ³É³Ï³Ý Ñ³ïáõÏ ³ñïáÝáõÃÛáõÝÝ»ñ (³ÛÉ ¹³ë»ñÇÝ ãå³ïÏ³ÝáÕ)</t>
  </si>
  <si>
    <t>3071</t>
  </si>
  <si>
    <t>3090</t>
  </si>
  <si>
    <t>êáóÇ³É³Ï³Ý å³ßïå³ÝáõÃÛáõÝ (³ÛÉ ¹³ë»ñÇÝ ãå³ïÏ³ÝáÕ)</t>
  </si>
  <si>
    <t>3092</t>
  </si>
  <si>
    <t>êáóÇ³É³Ï³Ý å³ßïå³ÝáõÃÛ³ÝÁ ïñ³Ù³¹ñíáÕ ûÅ³Ý¹³Ï Í³é³ÛáõÃÛáõÝÝ»ñ (³ÛÉ ¹³ë»ñÇÝ ãå³ïÏ³ÝáÕ)</t>
  </si>
  <si>
    <t>3100</t>
  </si>
  <si>
    <t>11</t>
  </si>
  <si>
    <t>ÐÆØÜ²Î²Ü ´²ÄÆÜÜºðÆÜ â¸²êìàÔ ä²Ðàôêî²ÚÆÜ üàÜ¸ºð</t>
  </si>
  <si>
    <t>3110</t>
  </si>
  <si>
    <t>ÐÐ Ï³é³í³ñáõÃÛ³Ý ¨ Ñ³Ù³ÛÝùÝ»ñÇ å³Ñáõëï³ÛÇÝ ýáÝ¹</t>
  </si>
  <si>
    <t>3112</t>
  </si>
  <si>
    <t>ÐÐ Ñ³Ù³ÛÝùÝ»ñÇ å³Ñáõëï³ÛÇÝ ýáÝ¹</t>
  </si>
  <si>
    <t>´Ûáõç»ï³ÛÇÝ Í³Ëë»ñÇ ïÝï»ë³·Çï³Ï³Ý ¹³ë³Ï³ñ·Ù³Ý Ñá¹í³ÍÝ»ñÇ ³Ýí³ÝáõÙÝ»ñÁ</t>
  </si>
  <si>
    <t>NN</t>
  </si>
  <si>
    <t>4000</t>
  </si>
  <si>
    <t>4050</t>
  </si>
  <si>
    <t>². ÀÜÂ²òÆÎ Ì²Êêºð</t>
  </si>
  <si>
    <t>x</t>
  </si>
  <si>
    <t>4100</t>
  </si>
  <si>
    <t>1.1 ²ÞÊ²î²ÜøÆ ì²ðÒ²îðàôÂÚàôÜ</t>
  </si>
  <si>
    <t>4110</t>
  </si>
  <si>
    <t>¸ð²Øàì ìÖ²ðìàÔ ²ÞÊ²î²ì²ðÒºð ºì Ð²ìºÈ²ìÖ²ðÜºð</t>
  </si>
  <si>
    <t>4111</t>
  </si>
  <si>
    <t>- ²ßË³ïáÕÝ»ñÇ ³ßË³ï³í³ñÓ»ñ ¨ Ñ³í»É³í×³ñÝ»ñ</t>
  </si>
  <si>
    <t>4112</t>
  </si>
  <si>
    <t>- ä³ñ·¨³ïñáõÙÝ»ñ, ¹ñ³Ù³Ï³Ý Ëñ³ËáõëáõÙÝ»ñ ¨ Ñ³ïáõÏ í×³ñÝ»ñ</t>
  </si>
  <si>
    <t>4200</t>
  </si>
  <si>
    <t>1.2 Ì²è²ÚàôÂÚàôÜÜºðÆ  ºì   ²äð²ÜøÜºðÆ  Òºèø´ºðàôØ</t>
  </si>
  <si>
    <t>4210</t>
  </si>
  <si>
    <t>Þ²ðàôÜ²Î²Î²Ü Ì²Êêºð</t>
  </si>
  <si>
    <t>4212</t>
  </si>
  <si>
    <t>- ¾Ý»ñ·»ïÇÏ Í³é³ÛáõÃÛáõÝÝ»ñ</t>
  </si>
  <si>
    <t>4213</t>
  </si>
  <si>
    <t>- ÎáÙáõÝ³É Í³é³ÛáõÃÛáõÝÝ»ñ</t>
  </si>
  <si>
    <t>4214</t>
  </si>
  <si>
    <t>- Î³åÇ Í³é³ÛáõÃÛáõÝÝ»ñ</t>
  </si>
  <si>
    <t>4215</t>
  </si>
  <si>
    <t>- ²å³Ñáí³·ñ³Ï³Ý Í³Ëë»ñ</t>
  </si>
  <si>
    <t>4216</t>
  </si>
  <si>
    <t>- ¶áõÛùÇ ¨ ë³ñù³íáñáõÙÝ»ñÇ í³ñÓ³Ï³ÉáõÃÛáõÝ</t>
  </si>
  <si>
    <t>4220</t>
  </si>
  <si>
    <t>¶àðÌàôÔàôØÜºðÆ ºì Þðæ²¶²ÚàôÂÚàôÜÜºðÆ Ì²Êêºð</t>
  </si>
  <si>
    <t>4221</t>
  </si>
  <si>
    <t>- Ü»ñùÇÝ ·áñÍáõÕáõÙÝ»ñ</t>
  </si>
  <si>
    <t>4222</t>
  </si>
  <si>
    <t>- ²ñï³ë³ÑÙ³ÝÛ³Ý ·áñÍáõÕáõÙÝ»ñÇ ·Íáí Í³Ëë»ñ</t>
  </si>
  <si>
    <t>4230</t>
  </si>
  <si>
    <t>ä²ÚØ²Ü²¶ð²ÚÆÜ ²ÚÈ Ì²è²ÚàôÂÚàôÜÜºðÆ Òºèø ´ºðàôØ</t>
  </si>
  <si>
    <t>4231</t>
  </si>
  <si>
    <t>- ì³ñã³Ï³Ý Í³é³ÛáõÃÛáõÝÝ»ñ</t>
  </si>
  <si>
    <t>4232</t>
  </si>
  <si>
    <t>- Ð³Ù³Ï³ñ·ã³ÛÇÝ Í³é³ÛáõÃÛáõÝÝ»ñ</t>
  </si>
  <si>
    <t>4233</t>
  </si>
  <si>
    <t>- ²ßË³ï³Ï³½ÙÇ Ù³ëÝ³·Çï³Ï³Ý ½³ñ·³óÙ³Ý Í³é³ÛáõÃÛáõÝÝ»ñ</t>
  </si>
  <si>
    <t>4234</t>
  </si>
  <si>
    <t>- î»Õ»Ï³ïí³Ï³Ý Í³é³ÛáõÃÛáõÝÝ»ñ</t>
  </si>
  <si>
    <t>4235</t>
  </si>
  <si>
    <t>- Î³é³í³ñã³Ï³Ý Í³é³ÛáõÃÛáõÝÝ»ñ</t>
  </si>
  <si>
    <t>4237</t>
  </si>
  <si>
    <t>- Ü»ñÏ³Û³óáõóã³Ï³Ý Í³Ëë»ñ</t>
  </si>
  <si>
    <t>- ÀÝ¹Ñ³Ýáõñ µÝáõÛÃÇ ³ÛÉ Í³é³ÛáõÃÛáõÝÝ»ñ</t>
  </si>
  <si>
    <t>4239</t>
  </si>
  <si>
    <t>4240</t>
  </si>
  <si>
    <t>²ÚÈ Ø²êÜ²¶Æî²Î²Ü Ì²è²ÚàôÂÚàôÜÜºðÆ Òºèø ´ºðàôØ</t>
  </si>
  <si>
    <t>4241</t>
  </si>
  <si>
    <t>- Ø³ëÝ³·Çï³Ï³Ý Í³é³ÛáõÃÛáõÝÝ»ñ</t>
  </si>
  <si>
    <t>4250</t>
  </si>
  <si>
    <t>ÀÜÂ²òÆÎ Üàðà¶àôØ ºì ä²Ðä²ÜàôØ (Í³é³ÛáõÃÛáõÝÝ»ñ ¨ ÝÛáõÃ»ñ)</t>
  </si>
  <si>
    <t>4251</t>
  </si>
  <si>
    <t>- Þ»Ýù»ñÇ ¨ Ï³éáõÛóÝ»ñÇ ÁÝÃ³óÇÏ Ýáñá·áõÙ ¨ å³Ñå³ÝáõÙ</t>
  </si>
  <si>
    <t>4252</t>
  </si>
  <si>
    <t>- Ø»ù»Ý³Ý»ñÇ ¨ ë³ñù³íáñáõÙÝ»ñÇ ÁÝÃ³óÇÏ Ýáñá·áõÙ ¨ å³Ñå³ÝáõÙ</t>
  </si>
  <si>
    <t>4260</t>
  </si>
  <si>
    <t>ÜÚàôÂºð</t>
  </si>
  <si>
    <t>4261</t>
  </si>
  <si>
    <t>- ¶ñ³ë»ÝÛ³Ï³ÛÇÝ ÝÛáõÃ»ñ ¨ Ñ³·áõëï</t>
  </si>
  <si>
    <t>4264</t>
  </si>
  <si>
    <t>- îñ³Ýëåáñï³ÛÇÝ ÝÛáõÃ»ñ</t>
  </si>
  <si>
    <t>4267</t>
  </si>
  <si>
    <t>- Î»Ýó³Õ³ÛÇÝ ¨ Ñ³Ýñ³ÛÇÝ ëÝÝ¹Ç ÝÛáõÃ»ñ</t>
  </si>
  <si>
    <t>4268</t>
  </si>
  <si>
    <t>- Ð³ïáõÏ Ýå³ï³Ï³ÛÇÝ ³ÛÉ ÝÛáõÃ»ñ</t>
  </si>
  <si>
    <t>4269</t>
  </si>
  <si>
    <t>4300</t>
  </si>
  <si>
    <t>1.3 îàÎàê²ìÖ²ðÜºð</t>
  </si>
  <si>
    <t>4320</t>
  </si>
  <si>
    <t>²ðî²øÆÜ îàÎàê²ìÖ²ðÜºð</t>
  </si>
  <si>
    <t>4322</t>
  </si>
  <si>
    <t>- ²ñï³ùÇÝ í³ñÏ»ñÇ ·Íáí ïáÏáë³í×³ñÝ»ñ</t>
  </si>
  <si>
    <t>4422</t>
  </si>
  <si>
    <t>4400</t>
  </si>
  <si>
    <t>1.4 êàô´êÆ¸Æ²Üºð</t>
  </si>
  <si>
    <t>4410</t>
  </si>
  <si>
    <t>êàô´êÆ¸Æ²Üºð äºî²Î²Ü (Ð²Ø²ÚÜø²ÚÆÜ) Î²¼Ø²ÎºðäàôÂÚàôÜÜºðÆÜ</t>
  </si>
  <si>
    <t>4411</t>
  </si>
  <si>
    <t>- êáõµëÇ¹Ç³Ý»ñ áã ýÇÝ³Ýë³Ï³Ý å»ï³Ï³Ý (Ñ³Ù³ÛÝù³ÛÇÝ) Ï³½Ù³Ï»ñåáõÃÛáõÝÝ»ñÇÝ</t>
  </si>
  <si>
    <t>4511</t>
  </si>
  <si>
    <t>4420</t>
  </si>
  <si>
    <t>êàô´êÆ¸Æ²Üºð àâ äºî²Î²Ü (àâ Ð²Ø²ÚÜø²ÚÆÜ) Î²¼Ø²ÎºðäàôÂÚàôÜÜºðÆÜ</t>
  </si>
  <si>
    <t>4421</t>
  </si>
  <si>
    <t>- êáõµëÇ¹Ç³Ý»ñ áã  å»ï³Ï³Ý (áã Ñ³Ù³ÛÝù³ÛÇÝ) áã ýÇÝ³Ýë³Ï³Ý Ï³½Ù³Ï»ñåáõÃÛáõÝÝ»ñÇÝ</t>
  </si>
  <si>
    <t>4521</t>
  </si>
  <si>
    <t>4500</t>
  </si>
  <si>
    <t>1.5 ¸ð²Ø²ÞÜàðÐÜºð</t>
  </si>
  <si>
    <t>4530</t>
  </si>
  <si>
    <t>ÀÜÂ²òÆÎ ¸ð²Ø²ÞÜàðÐÜºð äºî²Î²Ü Ð²îì²ÌÆ ²ÚÈ Ø²Î²ð¸²ÎÜºðÆÜ</t>
  </si>
  <si>
    <t>4531</t>
  </si>
  <si>
    <t>- ÀÝÃ³óÇÏ ¹ñ³Ù³ßÝáñÑÝ»ñ å»ï³Ï³Ý ¨ Ñ³Ù³ÛÝùÝ»ñÇ  áã ³é¨ïñ³ÛÇÝ Ï³½Ù³Ï»ñåáõÃÛáõÝÝ»ñÇÝ</t>
  </si>
  <si>
    <t>4637</t>
  </si>
  <si>
    <t>4532</t>
  </si>
  <si>
    <t>- ÀÝÃ³óÇÏ ¹ñ³Ù³ßÝáñÑÝ»ñ å»ï³Ï³Ý ¨ Ñ³Ù³ÛÝù³ÛÇÝ  ³é¨ïñ³ÛÇÝ Ï³½Ù³Ï»ñåáõÃÛáõÝÝ»ñÇÝ</t>
  </si>
  <si>
    <t>4638</t>
  </si>
  <si>
    <t>4533</t>
  </si>
  <si>
    <t>- ²ÛÉ ÁÝÃ³óÇÏ ¹ñ³Ù³ßÝáñÑÝ»ñ</t>
  </si>
  <si>
    <t>4639</t>
  </si>
  <si>
    <t>4540</t>
  </si>
  <si>
    <t>Î²äÆî²È ¸ð²Ø²ÞÜàðÐÜºð äºî²Î²Ü Ð²îì²ÌÆ ²ÚÈ Ø²Î²ð¸²ÎÜºðÆÜ</t>
  </si>
  <si>
    <t>4543</t>
  </si>
  <si>
    <t>- ²ÛÉ Ï³åÇï³É ¹ñ³Ù³ßÝáñÑÝ»ñ</t>
  </si>
  <si>
    <t>4657</t>
  </si>
  <si>
    <t>4600</t>
  </si>
  <si>
    <t>1.6 êàòÆ²È²Î²Ü  Üä²êîÜºð ºì ÎºÜê²ÂàÞ²ÎÜºð</t>
  </si>
  <si>
    <t>4630</t>
  </si>
  <si>
    <t>êàòÆ²È²Î²Ü ú¶ÜàôÂÚ²Ü ¸ð²Ø²Î²Ü ²ðî²Ð²ÚîàôÂÚ²Ø´  Üä²êîÜºð  ´ÚàôæºÆò)</t>
  </si>
  <si>
    <t>4633</t>
  </si>
  <si>
    <t>- ´Ý³Ï³ñ³Ý³ÛÇÝ Ýå³ëïÝ»ñ µÛáõç»Çó</t>
  </si>
  <si>
    <t>4728</t>
  </si>
  <si>
    <t>4634</t>
  </si>
  <si>
    <t>- ²ÛÉ Ýå³ëïÝ»ñ µÛáõç»Çó</t>
  </si>
  <si>
    <t>4729</t>
  </si>
  <si>
    <t>4700</t>
  </si>
  <si>
    <t>1.7 ²ÚÈ  Ì²Êêºð</t>
  </si>
  <si>
    <t>4710</t>
  </si>
  <si>
    <t>ÜìÆð²îìàôÂÚàôÜÜºð àâ Î²è²ì²ð²Î²Ü  (Ð²ê²ð²Î²Î²Ü) Î²¼Ø²ÎºðäàôÂÚàôÜÜºðÆÜ</t>
  </si>
  <si>
    <t>4712</t>
  </si>
  <si>
    <t>- ÜíÇñ³ïíáõÃÛáõÝÝ»ñ ³ÛÉ ß³ÑáõÛÃ ãÑ»ï³åÝ¹áÕ Ï³½Ù³Ï»ñåáõÃÛáõÝÝ»ñÇÝ</t>
  </si>
  <si>
    <t>4819</t>
  </si>
  <si>
    <t>4720</t>
  </si>
  <si>
    <t>Ð²ðÎºð, ä²ðî²¸Æð ìÖ²ðÜºð ºì îàôÚÄºð, àðàÜø Î²è²ì²ðØ²Ü î²ð´ºð Ø²Î²ð¸²ÎÜºðÆ ÎàÔØÆò ÎÆð²èìàôØ ºÜ ØÆØÚ²Üò ÜÎ²îØ²Ø´</t>
  </si>
  <si>
    <t>4723</t>
  </si>
  <si>
    <t>- ä³ñï³¹Çñ í×³ñÝ»ñ</t>
  </si>
  <si>
    <t>4823</t>
  </si>
  <si>
    <t>4760</t>
  </si>
  <si>
    <t>²ÚÈ Ì²Êêºð</t>
  </si>
  <si>
    <t>4761</t>
  </si>
  <si>
    <t>- ²ÛÉ Í³Ëë»ñ</t>
  </si>
  <si>
    <t>4861</t>
  </si>
  <si>
    <t>4770</t>
  </si>
  <si>
    <t>ä²Ðàôêî²ÚÆÜ ØÆæàòÜºð</t>
  </si>
  <si>
    <t>4771</t>
  </si>
  <si>
    <t>- ä³Ñáõëï³ÛÇÝ ÙÇçáóÝ»ñ</t>
  </si>
  <si>
    <t>4891</t>
  </si>
  <si>
    <t>4772</t>
  </si>
  <si>
    <t>³Û¹ ÃíáõÙ` Ñ³Ù³ÛÝùÇ µÛáõç»Ç í³ñã³Ï³Ý Ù³ëÇ å³Ñáõëï³ÛÇÝ ýáÝ¹Çó ýáÝ¹³ÛÇÝ Ù³ë Ï³ï³ñíáÕ Ñ³ïÏ³óáõÙÝ»ñÁ</t>
  </si>
  <si>
    <t>5000</t>
  </si>
  <si>
    <t>´. àâ üÆÜ²Üê²Î²Ü ²ÎîÆìÜºðÆ ¶Ìàì Ì²Êêºð</t>
  </si>
  <si>
    <t>5100</t>
  </si>
  <si>
    <t>1.1 ÐÆØÜ²Î²Ü ØÆæàòÜºð</t>
  </si>
  <si>
    <t>5110</t>
  </si>
  <si>
    <t>ÞºÜøºð ºì ÞÆÜàôÂÚàôÜÜºð</t>
  </si>
  <si>
    <t>5112</t>
  </si>
  <si>
    <t>- Þ»Ýù»ñÇ ¨ ßÇÝáõÃÛáõÝÝ»ñÇ Ï³éáõóáõÙ</t>
  </si>
  <si>
    <t>5113</t>
  </si>
  <si>
    <t>- Þ»Ýù»ñÇ ¨ ßÇÝáõÃÛáõÝÝ»ñÇ Ï³åÇï³É í»ñ³Ýáñá·áõÙ</t>
  </si>
  <si>
    <t>5120</t>
  </si>
  <si>
    <t>ØºøºÜ²Üºð  ºì  ê²ðø²ìàðàôØÜºð</t>
  </si>
  <si>
    <t>5121</t>
  </si>
  <si>
    <t>- îñ³Ýëåáñï³ÛÇÝ ë³ñù³íáñáõÙÝ»ñ</t>
  </si>
  <si>
    <t>5122</t>
  </si>
  <si>
    <t>- ì³ñã³Ï³Ý ë³ñù³íáñáõÙÝ»ñ</t>
  </si>
  <si>
    <t>5123</t>
  </si>
  <si>
    <t>- ²ÛÉ Ù»ù»Ý³Ý»ñ ¨ ë³ñù³íáñáõÙÝ»ñ</t>
  </si>
  <si>
    <t>5129</t>
  </si>
  <si>
    <t>5130</t>
  </si>
  <si>
    <t>²ÚÈ ÐÆØÜ²Î²Ü ØÆæàòÜºð</t>
  </si>
  <si>
    <t>5132</t>
  </si>
  <si>
    <t>- àã ÝÛáõÃ³Ï³Ý ÑÇÙÝ³Ï³Ý ÙÇçáóÝ»ñ</t>
  </si>
  <si>
    <t>5134</t>
  </si>
  <si>
    <t>- Ü³Ë³·Í³Ñ»ï³½áï³Ï³Ý Í³Ëë»ñ</t>
  </si>
  <si>
    <t>6000</t>
  </si>
  <si>
    <t>¶. àâ üÆÜ²Üê²Î²Ü ²ÎîÆìÜºðÆ Æð²òàôØÆò Øàôîøºð</t>
  </si>
  <si>
    <t>6100</t>
  </si>
  <si>
    <t>ÐÆØÜ²Î²Ü ØÆæàòÜºðÆ Æð²òàôØÆò Øàôîøºð</t>
  </si>
  <si>
    <t>6110</t>
  </si>
  <si>
    <t>²ÜÞ²ðÄ ¶àôÚøÆ Æð²òàôØÆò Øàôîøºð</t>
  </si>
  <si>
    <t>8111</t>
  </si>
  <si>
    <t>6120</t>
  </si>
  <si>
    <t>Þ²ðÄ²Î²Ü ¶àôÚøÆ Æð²òàôØÆò Øàôîøºð</t>
  </si>
  <si>
    <t>8121</t>
  </si>
  <si>
    <t>6400</t>
  </si>
  <si>
    <t>â²ðî²¸ðì²Ì ²ÎîÆìÜºðÆ Æð²òàôØÆò Øàôîøºð</t>
  </si>
  <si>
    <t>6410</t>
  </si>
  <si>
    <t>ÐàÔÆ Æð²òàôØÆò Øàôîøºð</t>
  </si>
  <si>
    <t>8411</t>
  </si>
  <si>
    <t>8000</t>
  </si>
  <si>
    <t>ÀÜ¸²ØºÜÀ Ð²ìºÈàôð¸À Î²Ø ¸ºüÆòÆîÀ (ä²Î²êàôð¸À)</t>
  </si>
  <si>
    <t>8010</t>
  </si>
  <si>
    <t>ÀÜ¸²ØºÜÀ`</t>
  </si>
  <si>
    <t>8100</t>
  </si>
  <si>
    <t>². ÜºðøÆÜ ²Ô´ÚàôðÜºð</t>
  </si>
  <si>
    <t>8110</t>
  </si>
  <si>
    <t>1. öàÊ²èàô ØÆæàòÜºð</t>
  </si>
  <si>
    <t>8120</t>
  </si>
  <si>
    <t>1.2. ì³ñÏ»ñ ¨ ÷áË³ïíáõÃÛáõÝÝ»ñ (ëï³óáõÙ ¨ Ù³ñáõÙ)</t>
  </si>
  <si>
    <t>1.2.1. ì³ñÏ»ñ</t>
  </si>
  <si>
    <t>8122</t>
  </si>
  <si>
    <t xml:space="preserve">  - í³ñÏ»ñÇ ëï³óáõÙ</t>
  </si>
  <si>
    <t>9112</t>
  </si>
  <si>
    <t>8124</t>
  </si>
  <si>
    <t>³ÛÉ ³ÕµÛáõñÝ»ñÇó</t>
  </si>
  <si>
    <t>8160</t>
  </si>
  <si>
    <t>2. üÆÜ²Üê²Î²Ü ²ÎîÆìÜºð</t>
  </si>
  <si>
    <t>8161</t>
  </si>
  <si>
    <t>2.1. ´³ÅÝ»ïáÙë»ñ ¨ Ï³åÇï³ÉáõÙ ³ÛÉ Ù³ëÝ³ÏóáõÃÛáõÝ</t>
  </si>
  <si>
    <t>8164</t>
  </si>
  <si>
    <t>´³ÅÝ»ïáÙë»ñÇ »í Ï³åÇï³ÉáõÙ ³ÛÉ Ù³ëÝ³ÏóáõÃÛ³Ý Ó»éù µ»ñáõÙ</t>
  </si>
  <si>
    <t>6213</t>
  </si>
  <si>
    <t>8190</t>
  </si>
  <si>
    <t>2.3. Ð³Ù³ÛÝùÇ µÛáõç»Ç ÙÇçáóÝ»ñÇ ï³ñ»ëÏ½µÇ ³½³ï  ÙÝ³óáñ¹Á`</t>
  </si>
  <si>
    <t>8191</t>
  </si>
  <si>
    <t>2.3.1. Ð³Ù³ÛÝùÇ µÛáõç»Ç í³ñã³Ï³Ý Ù³ëÇ ÙÇçáóÝ»ñÇ ï³ñ»ëÏ½µÇ ³½³ï ÙÝ³óáñ¹</t>
  </si>
  <si>
    <t>9320</t>
  </si>
  <si>
    <t>8192</t>
  </si>
  <si>
    <t xml:space="preserve"> - »ÝÃ³Ï³ ¿ áõÕÕÙ³Ý Ñ³Ù³ÛÝùÇ µÛáõç»Ç í³ñã³Ï³Ý Ù³ëÇó Ý³Ëáñ¹ ï³ñáõÙ ýÇÝ³Ýë³íáñÙ³Ý »ÝÃ³Ï³, ë³Ï³ÛÝ ãýÇÝ³Ýë³íáñí³Í`³éÏ³ å³ñï³íáñáõÃÛáõÝÝ»ñÇ Ï³ï³ñÙ³ÝÁ</t>
  </si>
  <si>
    <t>8193</t>
  </si>
  <si>
    <t>- »ÝÃ³Ï³ ¿ áõÕÕÙ³Ý Ñ³Ù³ÛÝùÇ µÛáõç»Ç ýáÝ¹³ÛÇÝ  Ù³ë</t>
  </si>
  <si>
    <t>8194</t>
  </si>
  <si>
    <t xml:space="preserve"> 2.3.2. Ð³Ù³ÛÝùÇ µÛáõç»Ç ýáÝ¹³ÛÇÝ Ù³ëÇ ÙÇçáóÝ»ñÇ ï³ñ»ëÏ½µÇ ÙÝ³óáñ¹</t>
  </si>
  <si>
    <t>9330</t>
  </si>
  <si>
    <t>8195</t>
  </si>
  <si>
    <t>- ³é³Ýó í³ñã³Ï³Ý Ù³ëÇ ÙÇçáóÝ»ñÇ ï³ñ»ëÏ½µÇ ³½³ï ÙÝ³óáñ¹Çó ýáÝ¹³ÛÇÝ  Ù³ë Ùáõïù³·ñÙ³Ý »ÝÃ³Ï³ ·áõÙ³ñÇ</t>
  </si>
  <si>
    <t>8196</t>
  </si>
  <si>
    <t>- í³ñã³Ï³Ý Ù³ëÇ ÙÇçáóÝ»ñÇ ï³ñ»ëÏ½µÇ ³½³ï ÙÝ³óáñ¹Çó ýáÝ¹³ÛÇÝ  Ù³ë Ùáõïù³·ñÙ³Ý »ÝÃ³Ï³ ·áõÙ³ñÁ</t>
  </si>
  <si>
    <t>Ընթացիկ դրամաշնորհներ ՀՈԱԿ-ներին</t>
  </si>
  <si>
    <t>հ/հ</t>
  </si>
  <si>
    <t xml:space="preserve">կատարվող աշխատանքների կամ մատուցվող ծառայությունների անվանումները </t>
  </si>
  <si>
    <t>կատարվող աշխատանքների կամ մատուցվող ծառայությունների իրականացման տարին</t>
  </si>
  <si>
    <t>ֆինանսավորման աղբյուրը</t>
  </si>
  <si>
    <t>համայնքի բյուջե</t>
  </si>
  <si>
    <t>դոնոր կազմակերպություններ</t>
  </si>
  <si>
    <t>պետական բյուջե</t>
  </si>
  <si>
    <t xml:space="preserve">ֆինանսավորման չափաբաժինները </t>
  </si>
  <si>
    <t>ֆինանսավորման ընդհանուր գումարը</t>
  </si>
  <si>
    <t>Ընդամենը՝ ֆինանսավորում</t>
  </si>
  <si>
    <t>հազար դրամներով</t>
  </si>
  <si>
    <t>V</t>
  </si>
  <si>
    <t>ԸՆԴԱՄԵՆԸ</t>
  </si>
  <si>
    <t>տնտեսագիտական հոդված</t>
  </si>
  <si>
    <t xml:space="preserve">գործառնական ոլորտ </t>
  </si>
  <si>
    <t>՛4-5-1</t>
  </si>
  <si>
    <t>՛1-6-1</t>
  </si>
  <si>
    <t>2023 թվականի համար</t>
  </si>
  <si>
    <t>1.1.1</t>
  </si>
  <si>
    <t>Հ/Բ</t>
  </si>
  <si>
    <t>Պ/Բ</t>
  </si>
  <si>
    <t>2024 թվականի համար</t>
  </si>
  <si>
    <t>4.5.1</t>
  </si>
  <si>
    <t>4.5.5</t>
  </si>
  <si>
    <t>1.6.1</t>
  </si>
  <si>
    <t>4.7.3</t>
  </si>
  <si>
    <t>6.6.1</t>
  </si>
  <si>
    <t>6.1.1</t>
  </si>
  <si>
    <t>6.4.1</t>
  </si>
  <si>
    <t>5.1.1</t>
  </si>
  <si>
    <t>8.2.3</t>
  </si>
  <si>
    <t>8.2.7</t>
  </si>
  <si>
    <t>ընդամենը</t>
  </si>
  <si>
    <t>2025 թվականի համար</t>
  </si>
  <si>
    <t>´Ûáõç»ï³ÛÇÝ Í³Ëë»ñÇ ·áñÍ³é³Ï³Ý ¹³ë³Ï³ñ·Ù³Ý µ³ÅÇÝÝ»ñÇ, ËÙµ»ñÇ ¨ ¹³ë»ñÇ, ÇÝãå»ë Ý³¨ µÛáõç»ï³ÛÇÝ Í³Ëë»ñÇ ïÝï»ë³·Çï³Ï³Ý ¹³ë³Ï³ñ·Ù³Ý Ñá¹í³ÍÝ»ñÇ ³Ýí³ÝáõÙÝ»ñÁ</t>
  </si>
  <si>
    <t>1. Î³é³í³ñÙ³Ý Ù³ñÙÝÇ å³Ñå³ÝáõÙ</t>
  </si>
  <si>
    <t>2. ì³ñã³Ï³Ý ûµÛ»ÏïÝ»ñÇ Ï³éáõóáõÙ ¨ ÑÇÙÝ³Ýáñá·áõÙ</t>
  </si>
  <si>
    <t>1. ø³Õ³ù³óÇ³Ï³Ý Ï³óáõÃÛ³Ý ³Ïï»ñÇ ·ñ³ÝóÙ³Ý Í³é³ÛáõÃÛ³Ý ·áñÍáõÝ»áõÃÛ³Ý Ï³½Ù³Ï»ñåáõÙ (å³ïíÇñ³Ïí³Í ÉÇ³½áñáõÃÛáõÝÝ»ñ)</t>
  </si>
  <si>
    <t>1. Ü³Ë³·Í³ÛÇÝ ³ßË³ï³ÝùÝ»ñ</t>
  </si>
  <si>
    <t>2. ºñ¨³Ý ù³Õ³ùÇ ·ÉË³íáñ Ñ³ï³Ï³·ÍÇ Çñ³Ï³Ý³óÙ³Ý í»ñÉáõÍáõÃÛáõÝ</t>
  </si>
  <si>
    <t>3. ¶áïÇ³íáñÙ³Ý ¨ Ï³éáõó³å³ïÙ³Ý Ý³Ë³·Í»ñÇ Ùß³ÏáõÙ</t>
  </si>
  <si>
    <t>1. ¸ÇÙáõÙÝ»ñ, Ñ³Ûó³¹ÇÙáõÙÝ»ñ, ¹³ï³ñ³ÝÇ áñáßáõÙÝ»ñÇ ¨ í×ÇéÝ»ñÇ ¹»Ù í»ñ³ùÝÝÇã ¨ í×é³µ»Ï µáÕáùÝ»ñ Ý»ñÏ³Û³óÝ»ÉÇë ë³ÑÙ³Ýí³Í í×³ñáõÙÝ»ñ</t>
  </si>
  <si>
    <t>2. ¶áõÛùÇ ÝÏ³ïÙ³Ùµ Çñ³íáõÝùÝ»ñÇ ·ñ³ÝóÙ³Ý, ·Ý³Ñ³ïÙ³Ý  ¨ ï»Õ»Ï³ïíáõÃÛ³Ý ïñ³Ù³¹ñÙ³Ý Ñ»ï Ï³åí³Í í×³ñáõÙÝ»ñ</t>
  </si>
  <si>
    <t>1. ø³Õ³ù³óÇ³Ï³Ý å³ßïå³ÝáõÃÛ³ÝÝ ³ç³ÏóáõÃÛáõÝ</t>
  </si>
  <si>
    <t>1. ¼ÇÝ³å³ñïÝ»ñÇ Ñ³ßí³éÙ³Ý, ½áñ³ÏáãÇ, ½áñ³Ñ³í³ùÇ ¨ í³ñÅ³Ï³Ý Ñ³í³ùÝ»ñÇ Ï³½Ù³Ï»ñåÙ³ÝÝ ³ç³ÏóáõÃÛáõÝ</t>
  </si>
  <si>
    <t>2. ²ÛÉÁÝïñ³Ýù³ÛÇÝ ³ßË³ï³Ýù³ÛÇÝ Í³é³ÛáõÃÛ³Ý Çñ³Ï³Ý³óáõÙ</t>
  </si>
  <si>
    <t>1. Æñ³í³Ë³Ëï ßñçÇÏ ³é¨ïñÇ Ï»ïÁ Ï³Ù ïñ³Ýëåáñï³ÛÇÝ ÙÇçáóÁ Ñ³ïáõÏ ï³ñ³Íù ï»Õ³÷áËÙ³Ý ¨ å³Ñå³ÝÙ³Ý Í³é³ÛáõÃÛáõÝ</t>
  </si>
  <si>
    <t>2. ÆÝùÝ³Ï³Ù ï»Õ³¹ñí³Í ³é¨ïñÇ, Í³é³ÛáõÃÛáõÝÝ»ñÇ Ù³ïáõóÙ³Ý ûµÛ»ÏïÝ»ñÇ ³å³ÙáÝï³ÅÙ³Ý, ï»Õ³÷áËÙ³Ý ¨ å³Ñå³ÝÙ³Ý Í³é³ÛáõÃÛáõÝÝ»ñ</t>
  </si>
  <si>
    <t>1. àéá·Ù³Ý ó³ÝóÇ Ï³éáõóáõÙ ¨ í»ñ³Ýáñá·áõÙ</t>
  </si>
  <si>
    <t>2. ²ñ¨»ÉÛ³Ý ºíñáå³ÛÇ ¿Ý»ñ·³ËÝ³ÛáÕáõÃÛ³Ý ¨ µÝ³å³Ñå³Ý³Ï³Ý ·áñÍÁÝÏ»ñáõÃÛ³Ý ýáÝ¹Ç ³ç³ÏóáõÃÛ³Ùµ Çñ³Ï³Ý³óíáÕ §ºñ¨³ÝÇ ¿Ý»ñ·³³ñ¹ÛáõÝ³í»ïáõÃÛ³Ý¦ ¹ñ³Ù³ßÝáñÑ³ÛÇÝ Íñ³·Çñ</t>
  </si>
  <si>
    <t>3. §ºñ¨³ÝÇ ¿Ý»ñ·³³ñ¹ÛáõÝ³í»ïáõÃÛ³Ý¦ Íñ³·ñÇ Ñ³Ù³ýÇÝ³Ýë³íáñáõÙ</t>
  </si>
  <si>
    <t>1. ²ëý³Éï-µ»ïáÝÛ³  Í³ÍÏÇ í»ñ³Ýáñá·áõÙ ¨ å³Ñå³ÝáõÙ</t>
  </si>
  <si>
    <t>2. ²ëý³Éï-µ»ïáÝÛ³  Í³ÍÏÇ ÑÇÙÝ³Ýáñá·áõÙ</t>
  </si>
  <si>
    <t>3. º½ñ³ù³ñ»ñÇ í»ñ³Ýáñá·áõÙ</t>
  </si>
  <si>
    <t>4. Ð»Ý³å³ï»ñÇ í»ñ³Ýáñá·áõÙ</t>
  </si>
  <si>
    <t>5. Ð»ïÇáïÝ ³ÝóáõÙÝ»ñÇ Ï³éáõóáõÙ ¨ í»ñ³Ýáñá·áõÙ</t>
  </si>
  <si>
    <t>6. Î³Ùñç³ÛÇÝ Ï³éáõóí³ÍùÝ»ñÇ í»ñ³Ï³Ý·ÝáõÙ ¨ å³Ñå³ÝáõÙ</t>
  </si>
  <si>
    <t>9. öáÕáóÝ»ñÇ å³Ñå³ÝáõÙ »í ß³Ñ³·áñÍáõÙ</t>
  </si>
  <si>
    <t>10. ²íïáÏ³Û³Ý³ï»ÕÇ Ï³½Ù³Ï»ñåÙ³Ý Í³é³ÛáõÃÛáõÝ</t>
  </si>
  <si>
    <t>11. Â»ù³Ñ³ñÃ³ÏÝ»ñÇ Ï³éáõóáõÙ</t>
  </si>
  <si>
    <t>2. ºñ¨³ÝÇ Ù»ïñáåáÉÇï»ÝÇ ³ßË³ï³ÝùÝ»ñÇ Ï³½Ù³Ï»ñåáõÙ (å³ïíÇñ³Ïí³Í ÉÇ³½áñáõÃÛáõÝÝ»ñ)</t>
  </si>
  <si>
    <t>3. ì»ñ·»ïÝÛ³ ¿É»Ïïñ³ïñ³Ýëåáñïáí áõÕ¨áñ³÷áË³¹ñÙ³Ý Í³é³ÛáõÃÛáõÝ</t>
  </si>
  <si>
    <t>1. ¼µáë³ßñçáõÃÛ³Ý ½³ñ·³óáõÙ</t>
  </si>
  <si>
    <t>1. ¸ñáßÝ»ñÇ ï»Õ³¹ñáõÙ</t>
  </si>
  <si>
    <t>2. ²ç³ÏóáõÃÛáõÝ Ñ³Ù³ÛÝù³ÛÇÝ Ï³½Ù³Ï»ñåáõÃÛáõÝÝ»ñÇÝ ÑáõÕ³ñÏ³íáñáõÃÛáõÝÝ»ñÇ Ñ»ï Ï³åí³Í ³Ýí×³ñ Í³é³ÛáõÃÛáõÝÝ»ñÇ Ù³ïáõóÙ³Ý  ¨ ·»ñ»½Ù³Ý³ïÝ»ñÇ å³Ñå³ÝÙ³Ý Ñ³Ù³ñ</t>
  </si>
  <si>
    <t>3. Î³é³í³ñÙ³Ý ¨ ï»Õ»Ï³ïí³Ï³Ý ï»ËÝáÉá·Ç³Ý»ñÇ ½³ñ·³óáõÙ</t>
  </si>
  <si>
    <t>4. ²ç³ÏóáõÃÛáõÝ Ñ³Ù³ÛÝù³ÛÇÝ ¨ áã Ñ³Ù³ÛÝù³ÛÇÝ Ï³½Ù³Ï»ñåáõÃÛáõÝÝ»ñÇ Íñ³·ñ»ñÇÝ</t>
  </si>
  <si>
    <t>5. àã ýÇÝ³Ýë³Ï³Ý ³ÏïÇíÝ»ñÇ ûï³ñáõÙÇó Ùáõïù»ñ</t>
  </si>
  <si>
    <t>6. îáÝ³Ï³Ý Ó¨³íáñáõÙ</t>
  </si>
  <si>
    <t>7. Ð³ï³Ï³·ÍÇ Ý³Ë³å³ïñ³ëïÙ³Ý ¨ Ï³½ÙÙ³Ý  ³ßË³ï³ÝùÝ»ñ</t>
  </si>
  <si>
    <t>8. Ü»ñ¹ñáõÙ³ÛÇÝ Íñ³·ñ»ñÇ Çñ³Ï³Ý³óáõÙ</t>
  </si>
  <si>
    <t>9. ä³ñï³¹Çñ í×³ñÝ»ñÇ ·³ÝÓÙ³Ý Í³é³ÛáõÃÛáõÝÝ»ñ</t>
  </si>
  <si>
    <t>10. ²é³ÝÓÝ³Ñ³ïáõÏ å³ÛÙ³ÝÝ»ñÇ Ï³ñÇù áõÝ»óáÕ ³ÝÓ³Ýó  Ñ³Ù³ñ Ù³ïã»ÉÇáõÃÛ³Ý ³å³ÑáíáõÙ</t>
  </si>
  <si>
    <t>11. îáÝ³í³×³éÝ»ñÇ Ï³½Ù³Ï»ñåáõÙ</t>
  </si>
  <si>
    <t>12. Ðñ³ï³å ÉáõÍáõÙ å³Ñ³ÝçáÕ ÁÝÃ³óÇÏ ³ßË³ï³ÝùÝ»ñÇ Çñ³Ï³Ý³óáõÙ</t>
  </si>
  <si>
    <t>1. ²Õµ³Ñ³ÝáõÃÛáõÝ ¨ ë³ÝÇï³ñ³Ï³Ý Ù³ùñáõÙ</t>
  </si>
  <si>
    <t>2. ²Õµ³ÙáõÕ»ñÇ ëå³ë³ñÏÙ³Ý ¨ ßÇÝ³ñ³ñ³Ï³Ý ³ÕµÇ ï»Õ³÷áËÙ³Ý Í³é³ÛáõÃÛáõÝÝ»ñ</t>
  </si>
  <si>
    <t>3. ì»ñ³Ï³éáõóÙ³Ý ¨ ½³ñ·³óÙ³Ý »íñáå³Ï³Ý µ³ÝÏÇ ³ç³ÏóáõÃÛ³Ùµ Çñ³Ï³Ý³óíáÕ §ºñ¨³ÝÇ Ïáßï Ã³÷áÝÝ»ñÇ Ï³é³í³ñÙ³Ý¦ ¹ñ³Ù³ßÝáñÑ³ÛÇÝ Íñ³·Çñ (å³ïíÇñ³Ïí³Í ÉÇ³½áñáõÃÛáõÝÝ»ñ)</t>
  </si>
  <si>
    <t>4. ºíñáå³Ï³Ý Ý»ñ¹ñáõÙ³ÛÇÝ µ³ÝÏÇ ³ç³ÏóáõÃÛ³Ùµ Çñ³Ï³Ý³óíáÕ §ºñ¨³ÝÇ Ïáßï Ã³÷áÝÝ»ñÇ Ï³é³í³ñÙ³Ý¦ Íñ³·Çñ (å³ïíÇñ³Ïí³Í ÉÇ³½áñáõÃÛáõÝÝ»ñ)</t>
  </si>
  <si>
    <t>5. ºíñáå³Ï³Ý ÙÇáõÃÛ³Ý Ñ³ñ¨³ÝáõÃÛ³Ý Ý»ñ¹ñáõÙ³ÛÇÝ ·áñÍÇùÇ ³ç³ÏóáõÃÛ³Ùµ Çñ³Ï³Ý³óíáÕ §ºñ¨³ÝÇ Ïáßï Ã³÷áÝÝ»ñÇ Ï³é³í³ñÙ³Ý¦ ¹ñ³Ù³ßÝáñÑ³ÛÇÝ Íñ³·Çñ (å³ïíÇñ³Ïí³Í ÉÇ³½áñáõÃÛáõÝÝ»ñ)</t>
  </si>
  <si>
    <t>6. ²ñ¨»ÉÛ³Ý ºíñáå³ÛÇ ¿Ý»ñ·³ËÝ³ÛáÕáõÃÛ³Ý ¨ µÝ³å³Ñå³Ý³Ï³Ý ·áñÍÁÝÏ»ñáõÃÛ³Ý ýáÝ¹Ç ³ç³ÏóáõÃÛ³Ùµ Çñ³Ï³Ý³óíáÕ §ºñ¨³ÝÇ Ïáßï Ã³÷áÝÝ»ñÇ Ï³é³í³ñÙ³Ý¦ ¹ñ³Ù³ßÝáñÑ³ÛÇÝ Íñ³·Çñ (å³ïíÇñ³Ïí³Í ÉÇ³½áñáõÃÛáõÝÝ»ñ)</t>
  </si>
  <si>
    <t>1. æñ³Ñ»é³óÙ³Ý ÏáÙáõÝÇÏ³óÇáÝ ó³Ýó»ñÇ Ï³éáõóáõÙ</t>
  </si>
  <si>
    <t>1. ¶»ï»ñÇ ÑáõÝ»ñÇ Ù³ùñáõÙ</t>
  </si>
  <si>
    <t>1. Î³Ý³ã ï³ñ³ÍùÝ»ñÇ ÑÇÙÝáõÙ ¨ å³Ñå³ÝáõÙ</t>
  </si>
  <si>
    <t>2. ²Ëï³Ñ³ÝÙ³Ý ¨ ÙÇç³ï³½»ñÍÙ³Ý Í³é³ÛáõÃÛáõÝÝ»ñ /¹»é³ïÇ½³óÇ³</t>
  </si>
  <si>
    <t>3. Ð³ë³ñ³Ï³Ï³Ý ½áõ·³ñ³ÝÝ»ñÇ å³Ñå³ÝáõÙ ¨ í»ñ³Ýáñá·áõÙ</t>
  </si>
  <si>
    <t>4. Â³÷³éáÕ Ï»Ý¹³ÝÇÝ»ñÇ íÝ³ë³½»ñÍáõÙ</t>
  </si>
  <si>
    <t>1. Þ»Ýù»ñÇ ·»Õ³ñí»ëï³Ï³Ý Éáõë³íáñáõÙ</t>
  </si>
  <si>
    <t>2. ²ñï³ùÇÝ  Éáõë³íáñáõÃÛ³Ý ó³ÝóÇ ß³Ñ³·áñÍÙ³Ý ¨ å³Ñå³ÝÙ³Ý ³ßË³ï³ÝùÝ»ñ</t>
  </si>
  <si>
    <t>3. ì»ñ³Ï³éáõóÙ³Ý ¨ ½³ñ·³óÙ³Ý »íñáå³Ï³Ý µ³ÝÏÇ ³ç³ÏóáõÃÛ³Ùµ Çñ³Ï³Ý³óíáÕ §ºñ¨³ÝÇ ù³Õ³ù³ÛÇÝ Éáõë³íáñáõÃÛ³Ý¦ ¹ñ³Ù³ßÝáñÑ³ÛÇÝ Íñ³·Çñ (å³ïíÇñ³Ïí³Í ÉÇ³½áñáõÃÛáõÝÝ»ñ)</t>
  </si>
  <si>
    <t>4. ì»ñ³Ï³éáõóÙ³Ý ¨ ½³ñ·³óÙ³Ý »íñáå³Ï³Ý µ³ÝÏÇ ³ç³ÏóáõÃÛ³Ùµ Çñ³Ï³Ý³óíáÕ §ºñ¨³ÝÇ ù³Õ³ù³ÛÇÝ Éáõë³íáñáõÃÛ³Ý¦ Íñ³·Çñ (å³ïíÇñ³Ïí³Í ÉÇ³½áñáõÃÛáõÝÝ»ñ)</t>
  </si>
  <si>
    <t>5. ²ñ¨»ÉÛ³Ý ºíñáå³ÛÇ ¿Ý»ñ·³ËÝ³ÛáÕáõÃÛ³Ý ¨ µÝ³å³Ñå³Ý³Ï³Ý ·áñÍÁÝÏ»ñáõÃÛ³Ý ýáÝ¹Ç ³ç³ÏóáõÃÛ³Ùµ Çñ³Ï³Ý³óíáÕ §ºñ¨³ÝÇ ù³Õ³ù³ÛÇÝ Éáõë³íáñáõÃÛ³Ý¦ ¹ñ³Ù³ßÝáñÑ³ÛÇÝ Íñ³·Çñ (å³ïíÇñ³Ïí³Í ÉÇ³½áñáõÃÛáõÝÝ»ñ)</t>
  </si>
  <si>
    <t>Բնական աղետներից առաջացած վնասվածքների կամ վնասների վերականգնում</t>
  </si>
  <si>
    <t>1.4 ՉԱՐՏԱԴՐՎԱԾ ԱԿՏԻՎՆԵՐ                         (տող 5411+տող 5421+տող 5431+տող5441)</t>
  </si>
  <si>
    <t xml:space="preserve"> -Հող</t>
  </si>
  <si>
    <t>5411</t>
  </si>
  <si>
    <t xml:space="preserve"> -Ընդերքային ակտիվներ</t>
  </si>
  <si>
    <t>5421</t>
  </si>
  <si>
    <t xml:space="preserve"> -Այլ բնական ծագում ունեցող ակտիվներ</t>
  </si>
  <si>
    <t>5431</t>
  </si>
  <si>
    <t xml:space="preserve"> -Ոչ նյութական չարտադրված ակտիվներ</t>
  </si>
  <si>
    <t>5441</t>
  </si>
  <si>
    <t>տրանսպորտային սարքավորումներ</t>
  </si>
  <si>
    <t>հող</t>
  </si>
  <si>
    <t>աճեցվող ակտիվներ</t>
  </si>
  <si>
    <t>ներքին գործուղումներ</t>
  </si>
  <si>
    <t>աշխատակազմի մասնագիտական զարգացման ծառայություններ</t>
  </si>
  <si>
    <t>մեքենաների և սարքավորումների ընթացիկ  նորոգում և պահպանում</t>
  </si>
  <si>
    <t>շենքերի և շինությունների ընթացիկ նորոգում և պահպանում</t>
  </si>
  <si>
    <t>բնական աղետներից առաջացած վնասվածքների և վնասների վերականգնում</t>
  </si>
  <si>
    <t>նվիրատվություն շահույթ չհետապնդող այլ կազմակերպություններին</t>
  </si>
  <si>
    <t>կենցաղային և հանրային սննդի նյութեր</t>
  </si>
  <si>
    <t>6. ²ñï³ùÇÝ Éáõë³íáñáõÃÛ³Ý ó³ÝóÇ »ÝÃ³Ï³éáõóí³ÍùÝ»ñÇ ½³ñ·³óáõÙ</t>
  </si>
  <si>
    <t>1. Þ»Ýù»ñÇ ¨ ßÇÝáõÃÛáõÝÝ»ñÇ Ñ»ï³½áïÙ³Ý ³ßË³ï³ÝùÝ»ñ</t>
  </si>
  <si>
    <t>1. ´³½Ù³µÝ³Ï³ñ³Ý ß»Ýù»ñÇ Ñ³ñÃ ï³ÝÇùÝ»ñÇ í»ñ³Ýáñá·áõÙ</t>
  </si>
  <si>
    <t>2. ´³½Ù³µÝ³Ï³ñ³Ý ß»Ýù»ñÇ Ã»ù ï³ÝÇùÝ»ñÇ í»ñ³Ýáñá·áõÙ</t>
  </si>
  <si>
    <t>3. ´³Ï³ÛÇÝ ï³ñ³ÍùÝ»ñÇ ¨ Ë³Õ³Ññ³å³ñ³ÏÝ»ñÇ ÑÇÙÝ³Ýáñá·áõÙ áõ å³Ñå³ÝáõÙ</t>
  </si>
  <si>
    <t>4. ´³½Ù³µÝ³Ï³ñ³Ý ß»Ýù»ñÇ µ³ñ»Ï³ñ·Ù³Ý ³ÛÉ ³ßË³ï³ÝùÝ»ñ</t>
  </si>
  <si>
    <t>5. æñ³ÛÇÝ Ï³éáõÛóÝ»ñÇ ß³Ñ³·áñÍáõÙ ¨ å³Ñå³ÝáõÙ</t>
  </si>
  <si>
    <t>6. Î³Ãë³Û³ïÝ»ñÇ  ¨ ·áõÛù»ñÇ å³Ñå³ÝáõÙ</t>
  </si>
  <si>
    <t>7. ìÃ³ñ³ÛÇÝ å³ïß·³ÙµÝ»ñÇ Ýáñá·áõÙ</t>
  </si>
  <si>
    <t>1. ²éáÕç³å³Ñ³Ï³Ý Ï³½Ù³Ï»ñåáõÃÛáõÝÝ»ñÇ Ñ³Ù³ñ µÅßÏ³Ï³Ý ë³ñù³íáñáõÙÝ»ñÇ ¨ ·áõÛùÇ Ó»éùµ»ñáõÙ</t>
  </si>
  <si>
    <t>1. ²éáÕç³å³Ñ³Ï³Ý ûµÛ»ÏïÝ»ñÇ ÑÇÙÝ³Ýáñá·áõÙ</t>
  </si>
  <si>
    <t>2. ¸Åí³ñ³Ù³ïã»ÉÇ Ñ»ï³½áïáõÃÛáõÝÝ»ñÇ Çñ³Ï³Ý³óáõÙ</t>
  </si>
  <si>
    <t>1. êåáñï³ÛÇÝ ÙÇçáó³éáõÙÝ»ñÇ Ï³½Ù³Ï»ñåáõÙ</t>
  </si>
  <si>
    <t>2. Ð³Ý·ëïÇ ·áïÇÝ»ñÇ ¨ ½µáë³Û·ÇÝ»ñÇ Ï³éáõóáõÙ áõ å³Ñå³ÝáõÙ</t>
  </si>
  <si>
    <t>3. Ð»Í³Ýí³Ññ³å³ñ³ÏÇ ß³Ñ³·áñÍáõÙ</t>
  </si>
  <si>
    <t>4. êåáñï³ÛÇÝ ·áïÇÝ»ñÇ ¨ Ù³ñ½³Ï³Ý Ï»ÝïñáÝÝ»ñÇ Ï³éáõóáõÙ áõ å³Ñå³ÝáõÙ</t>
  </si>
  <si>
    <t>1. ¶ñ³¹³ñ³Ý³ÛÇÝ Í³é³ÛáõÃÛáõÝÝ»ñ</t>
  </si>
  <si>
    <t>2. ¶ñ³¹³ñ³ÝÝ»ñÇ Ñ³Ù³ñ ³ÝÑñ³Å»ßï ·áõÛùÇ Ó»éù µ»ñáõÙ</t>
  </si>
  <si>
    <t>1. Â³Ý·³ñ³Ý³ÛÇÝ Í³é³ÛáõÃÛáõÝÝ»ñ ¨ óáõó³Ñ³Ý¹»ëÝ»ñ</t>
  </si>
  <si>
    <t>2. Â³Ý·³ñ³ÝÝ»ñÇ Ýáñá·áõÙ</t>
  </si>
  <si>
    <t>1. Ð³Ù³ÛÝù³ÛÇÝ Ùß³ÏáõÛÃÇ ¨ ³½³ï Å³Ù³ÝóÇ Ï³½Ù³Ï»ñåáõÙ</t>
  </si>
  <si>
    <t>1. Øß³ÏáõÃ³ÛÇÝ ÙÇçáó³éáõÙÝ»ñÇ Çñ³Ï³Ý³óáõÙ</t>
  </si>
  <si>
    <t>2. Î»Ý¹³Ý³µ³Ý³Ï³Ý ³Û·áõ óáõó³¹ñáõÃÛáõÝÝ»ñ</t>
  </si>
  <si>
    <t>1. ºñ³Åßï³ñí»ëïÇ ¨  å³ñ³ñí»ëïÇ Ñ³Ù»ñ·Ý»ñ</t>
  </si>
  <si>
    <t>2. Â³ï»ñ³Ï³Ý Ý»ñÏ³Û³óáõÙÝ»ñ</t>
  </si>
  <si>
    <t>3. Â³ïñáÝÝ»ñÇ ÑÇÙÝ³Ýáñá·áõÙ</t>
  </si>
  <si>
    <t>1. Ðáõß³ñÓ³ÝÝ»ñÇ í»ñ³Ýáñá·áõÙ ¨ å³Ñå³ÝáõÙ</t>
  </si>
  <si>
    <t>1. ºñÇï³ë³ñ¹³Ï³Ý ÙÇçáó³éáõÙÝ»ñÇ Çñ³Ï³Ý³óáõÙ</t>
  </si>
  <si>
    <t>1. ²Ý¹³Ù³ÏóáõÃÛ³Ý í×³ñÝ»ñ</t>
  </si>
  <si>
    <t>1. Ü³Ë³¹åñáó³Ï³Ý  áõëáõóáõÙ</t>
  </si>
  <si>
    <t>2. Ü³Ë³¹åñáó³Ï³Ý áõëáõóÙ³Ý Ï³½Ù³Ï»ñåÙ³Ý Ñ³Ù³ñ ³ÝÑñ³Å»ßï ·áõÛùÇ Ó»éù µ»ñáõÙ</t>
  </si>
  <si>
    <t>3. Ü³Ë³¹åñáó³Ï³Ý ÏñÃáõÃÛáõÝ  (å³ïíÇñ³Ïí³Í ÉÇ³½áñáõÃÛáõÝÝ»ñ)</t>
  </si>
  <si>
    <t>1. Ð³Ýñ³ÏñÃ³Ï³Ý áõëáõóáõÙ</t>
  </si>
  <si>
    <t>1. ²ñï³¹åñáó³Ï³Ý ¹³ëïÇ³ñ³ÏáõÃÛáõÝ</t>
  </si>
  <si>
    <t>2. ²ñï³¹åñáó³Ï³Ý Ï³½Ù³Ï»ñåáõÃÛáõÝÝ»ñÇ Ñ³Ù³ñ ³ÝÑñ³Å»ßï ·áõÛùÇ Ó»éù µ»ñáõÙ</t>
  </si>
  <si>
    <t>Ընդհանուր բնույթի այլ ծառայություններ</t>
  </si>
  <si>
    <t>03</t>
  </si>
  <si>
    <t>Գյուղատնտեսություն</t>
  </si>
  <si>
    <t>Համայնքների զարգացում</t>
  </si>
  <si>
    <t>որից՝</t>
  </si>
  <si>
    <t>Համայնքի զարգացում</t>
  </si>
  <si>
    <t>Ջրամատակարարում</t>
  </si>
  <si>
    <t>Առողջապահություն (այլ դասին չպատկանող)</t>
  </si>
  <si>
    <t>Քաղաքական կուսակցություններ, հասարակական կազմակերպություններ, արհմիություններ</t>
  </si>
  <si>
    <t>Ռադիո և հեռուստահաղորդումների հեռարձակման և հրատարակչական ծառայություններ</t>
  </si>
  <si>
    <t>Հրատարակչություններ, խմբագրություններ</t>
  </si>
  <si>
    <t>Հասարակական կարգ, անվտանգություն և դատական գործունեություն (տող2310+տող2320+տող2330+տող2340+տող2350+տող2360+տող2370+տող2380)</t>
  </si>
  <si>
    <t>որից</t>
  </si>
  <si>
    <t>փրկարար ծառայություն</t>
  </si>
  <si>
    <t xml:space="preserve"> այլ վարձատրություններ</t>
  </si>
  <si>
    <t>արտագերատեսչական ծախսեր</t>
  </si>
  <si>
    <t>Այլ տրանսպորտային ծախսեր</t>
  </si>
  <si>
    <t>կենցաղային և հանրային սննդի ծառայություններ</t>
  </si>
  <si>
    <t>Գյուղատնտեսական ապրանքներ</t>
  </si>
  <si>
    <t>Վերապատրաստման և ուսուցման նյութեր (աշխատողների վերապատրաստում)</t>
  </si>
  <si>
    <t>Շրջակա միջավայրի պաշտպանության և գիտական նյութեր</t>
  </si>
  <si>
    <t>Առողջապահական  և լաբորատոր նյութեր</t>
  </si>
  <si>
    <t>ԴՐԱՄԱՇՆՈՐՀՆԵՐ ՄԻՋԱԶԳԱՅԻՆ ԿԱԶՄԱԿԵՐՊՈՒԹՅՈՒՆՆԵՐԻՆ (տող4521+տող4522)</t>
  </si>
  <si>
    <t xml:space="preserve"> -Ընթացիկ դրամաշնորհներ  միջազգային կազմակերպություններին</t>
  </si>
  <si>
    <t>4621</t>
  </si>
  <si>
    <t xml:space="preserve"> -Կապիտալ դրամաշնորհներ միջազգային կազմակերպություններին</t>
  </si>
  <si>
    <t>4622</t>
  </si>
  <si>
    <t xml:space="preserve"> -Հուղարկավորության նպաստներ բյուջեից</t>
  </si>
  <si>
    <t>4726</t>
  </si>
  <si>
    <t xml:space="preserve"> -Կրթական, մշակութային և սպորտային նպաստներ բյուջեից</t>
  </si>
  <si>
    <t>4727</t>
  </si>
  <si>
    <t xml:space="preserve"> -Այլ հարկեր</t>
  </si>
  <si>
    <t>4822</t>
  </si>
  <si>
    <t xml:space="preserve"> -Պետական հատվածի տարբեր մակարդակների կողմից միմյանց նկատմամբ կիրառվող տույժեր</t>
  </si>
  <si>
    <t>4824</t>
  </si>
  <si>
    <t>3.7 ÀÝÃ³óÇÏ áã å³ßïáÝ³Ï³Ý ¹ñ³Ù³ßÝáñÑÝ»ñ (ïáÕ 1371 + ïáÕ 1372), ³Û¹ ÃíáõÙ`</t>
  </si>
  <si>
    <t>՝</t>
  </si>
  <si>
    <t>171,8</t>
  </si>
  <si>
    <t xml:space="preserve"> </t>
  </si>
  <si>
    <t xml:space="preserve">   </t>
  </si>
  <si>
    <t>Վայք համայնքի համայնքապետարանի վարչական շենքի հիմնանորոգման աշխատանքներ</t>
  </si>
  <si>
    <t>0.55  </t>
  </si>
  <si>
    <t>0.45  </t>
  </si>
  <si>
    <t>0.00  </t>
  </si>
  <si>
    <t>0.0  </t>
  </si>
  <si>
    <t>36,293.0  </t>
  </si>
  <si>
    <t>՛1-1-1</t>
  </si>
  <si>
    <t>Վայք համայնքի Արին, Ազատեկ, Զառիթափ, Արտավան և Զեդեա բնակավայրերի խմելու ջրի ջրագծերի գլխամասային կառույցների, արտաքին ու ներքին ցանցերի  հիմնանորոգման աշխատանքներ</t>
  </si>
  <si>
    <t>0.35  </t>
  </si>
  <si>
    <t>0.65  </t>
  </si>
  <si>
    <t>339,186.0  </t>
  </si>
  <si>
    <t>՛6-3-1</t>
  </si>
  <si>
    <t>ՙՙՀՀ Վայոց Ձոր մարզի Վայք համայնքի Զառիթափ մանկապարտեզՙՙ ՀՈԱԿ-ի առաջին մասնաշենքի հիմնանորոգման աշխատանքներ</t>
  </si>
  <si>
    <t>0.30  </t>
  </si>
  <si>
    <t>0.70  </t>
  </si>
  <si>
    <t>62,535.0  </t>
  </si>
  <si>
    <t>՛9-1-1</t>
  </si>
  <si>
    <t>ՀՀ Վայոց ձորի Վայք համայնքի Գոմք, Զառիթափ, Արտավան, Սարավան, Ազատեկ, Արին, Փոռ, Զեդեա, Հերհեր բնակավայրերի փողոցների և Վայք քաղաքի Ջերմուկի խճուղի 1-ին նրբանցքի մասնակի ասֆալտապատման աշխատանքներ</t>
  </si>
  <si>
    <t>400,400.0  </t>
  </si>
  <si>
    <t>ՀՀ Վայոց ձորի մարզի Վայք համայնքի  Մարտիրոս և Կարմրաշեն բնակավայրերի միջբնակավայրային   փողոցների  ասֆալտապատման աշխատանքներ</t>
  </si>
  <si>
    <t>0.50  </t>
  </si>
  <si>
    <t>73,655.0  </t>
  </si>
  <si>
    <t>ՀՀ Վայոց ձոր մարզի Վայք համայնքի  Վայք քաղաքում  ոռոգման ցանցի կառուցման աշխատանքներ</t>
  </si>
  <si>
    <t>61,550.0  </t>
  </si>
  <si>
    <t>՛4-2-4</t>
  </si>
  <si>
    <t>ՀՀ Վայոց ձորի Վայք համայնքի Սերս, Բարձրունի, Խնձորուտ և Նոր Ազնաբերդ բնակավայրերի միջբնակավայրային փողոցների մասնակի ասֆալտապատման աշխատանքներ</t>
  </si>
  <si>
    <t>151,834.9  </t>
  </si>
  <si>
    <t>ՀՀ Վայոց ձորի Վայք համայնքի Վայք քաղաքի բնակելի շենքերի բակերի ասֆալտապատման աշխատանքներ</t>
  </si>
  <si>
    <t>69,884.7  </t>
  </si>
  <si>
    <t xml:space="preserve">ՀՀ Վայոց ձորի Վայք համայնքի Վայք քաղաքի Չարենցի և  Տերյան  փողոցների հիմանորոգման աշխատանքներ սալարկմամբ </t>
  </si>
  <si>
    <t>0.40  </t>
  </si>
  <si>
    <t>0.60  </t>
  </si>
  <si>
    <t>51,524.0  </t>
  </si>
  <si>
    <t>ՀՀ Վայոց ձորի Վայք համայնքի Վայք քաղաքում  և Գոմք, Արին, Ազատեկ, Հերհեր, Կարմրաշեն, Փոռ, Զեդեա բնակավայրերում խաղահրապարակների կառուցման աշխատանքներ</t>
  </si>
  <si>
    <t>87,980.0  </t>
  </si>
  <si>
    <t xml:space="preserve">                     ԸՆԴՀԱՆՈՒՐԸ </t>
  </si>
  <si>
    <t>1. Գազատարների կառուցում</t>
  </si>
  <si>
    <t>- Þ»Ýù»ñÇ ¨ ßÇÝáõÃÛáõÝÝ»ñÇ Ï³ռուցում</t>
  </si>
  <si>
    <t xml:space="preserve">2026 թվական </t>
  </si>
  <si>
    <t>ՀՀ Վայք համայնքի միջնաժամկետ ծախսերի ծրագրի 2024-2026թթ. վարչական և ֆոնդային մասերի եկամուտները` ըստ ձևավորման աղբյուրների</t>
  </si>
  <si>
    <t>2022 փաստացի</t>
  </si>
  <si>
    <t>2023 հաստատված</t>
  </si>
  <si>
    <t xml:space="preserve">2023 հաստատված </t>
  </si>
  <si>
    <t>ՀՀ Վայք համայնքի 2024-2026թթ. միջնաժամկետ ծախսերի ծրագրի վարչական և ֆոնդային մասերի տարեկան հատկացումները` ըստ բյուջետային ծախսերի գործառական դասակարգման բաժինների, խմբերի և դասերի</t>
  </si>
  <si>
    <t>2024թ կանխատեսված և 2023թ. հաստատված բյուջեի տարբերության վերաբերյալ հիմնավորումներ</t>
  </si>
  <si>
    <t>ՀՀ Վայք համայնքի 2024-2026թթ. միջնաժամկետ ծախսերի ծրագրի վարչական և ֆոնդային մասերի հատկացումների կատարումը` ըստ բյուջետային ծախսերի տնտեսագիտական դասակարգման հոդվածների</t>
  </si>
  <si>
    <t xml:space="preserve">ՀՀ Վայք համայնքի 2024-2026 թթ. միջնաժամկետ ծախսերի ծրագրերի դեֆիցիտի (պակասուրդի) ֆինանսավորումը ըստ աղբյուրների                                                </t>
  </si>
  <si>
    <t xml:space="preserve">2022 փաստացի </t>
  </si>
  <si>
    <t xml:space="preserve">ՄԻՋՆԱԺԱՄԿԵՏ ԾԱԽՍԱՅԻՆ ԾՐԱԳԻՐ 2024-2026 ԹԹ ԺԱՄԱՆԱԿԱՀԱՏՎԱԾԻ ՀԱՄԱՐ </t>
  </si>
  <si>
    <t>ՀՀ Վայք համայնքի 2024-2026 թթ. միջնաժամկետ ծախսերի ծրագրերի վարչական և ֆոնդային մասերի տարեկան հատկացումները ըստ` բյուջետային ծախսերի գործառական դասակարգման բաժինների, խմբերի, դասերի և տնտեսագիտական դասակարգման հոդվածների</t>
  </si>
  <si>
    <t>20,282.0  </t>
  </si>
  <si>
    <t>16,011.0  </t>
  </si>
  <si>
    <t>118,715.0  </t>
  </si>
  <si>
    <t>220,471.0  </t>
  </si>
  <si>
    <t>18,760.0  </t>
  </si>
  <si>
    <t>43,775.0  </t>
  </si>
  <si>
    <t>220,220.0  </t>
  </si>
  <si>
    <t>180,180.0  </t>
  </si>
  <si>
    <t>ՀՀ Վայոց ձոր մարզի Վայք համայնքի Մարտիրոս և Խնձորուտ բնակավայրերի  խմելու ջրի ջրագծերի ներքին ցանցերի  հիմանորոգման աշխատանքներ</t>
  </si>
  <si>
    <t>21,569.4  </t>
  </si>
  <si>
    <t>50,329.0  </t>
  </si>
  <si>
    <t>71,898.4  </t>
  </si>
  <si>
    <t>36,827.5  </t>
  </si>
  <si>
    <t>21,542.5  </t>
  </si>
  <si>
    <t>40,007.5  </t>
  </si>
  <si>
    <t>2023-2024</t>
  </si>
  <si>
    <t>68,325.7  </t>
  </si>
  <si>
    <t>83,509.2  </t>
  </si>
  <si>
    <t>38,436.7  </t>
  </si>
  <si>
    <t>31,448.0  </t>
  </si>
  <si>
    <t>20,616.8  </t>
  </si>
  <si>
    <t>30,925.2  </t>
  </si>
  <si>
    <t>Վայք համայնքի Վայք քաղաքում սպորտ համալիրի կառուցման աշխատանքներ</t>
  </si>
  <si>
    <t>388,905.0  </t>
  </si>
  <si>
    <t>318,195.0  </t>
  </si>
  <si>
    <t>707,100.0  </t>
  </si>
  <si>
    <t>՛8-1-1</t>
  </si>
  <si>
    <t>52,788.0  </t>
  </si>
  <si>
    <t>35,192.0  </t>
  </si>
  <si>
    <t>1,026,988.6  </t>
  </si>
  <si>
    <t>1,086,870.4  </t>
  </si>
  <si>
    <t>2,113,841.00  </t>
  </si>
  <si>
    <t>(Վայք համայնքի բյուջեների /2024-2026/ ֆոնդային մաս)</t>
  </si>
  <si>
    <t>2024-2026</t>
  </si>
  <si>
    <t>ՀՀ Վայք համայնքի 2024-2026 թթ. միջնաժամկետ ծախսերի ծրագրի վարչական և ֆոնդային մասերի եկամուտների տարեկան մուտքերի հավաքագրումը` ըստ դրանց գանձման (ապահովման) համար պատասխանատու ստորաբաժանումների</t>
  </si>
  <si>
    <t>ՀՀ համայնքների 2024-2026թթ. միջնաժամկետ ծախսերի ծրագրերի հավելուրդը (դեֆիցիտը)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</si>
</sst>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_(* #,##0.00_);_(* \(#,##0.00\);_(* &quot;-&quot;??_);_(@_)"/>
    <numFmt numFmtId="165" formatCode="#,##0.0\ ;\(#,##0.0\)"/>
    <numFmt numFmtId="166" formatCode="#,##0.00&quot;  &quot;;[Red]\-#,##0.00&quot;  &quot;"/>
    <numFmt numFmtId="167" formatCode="#,##0.0&quot;  &quot;;[Red]\-#,##0.0&quot;  &quot;"/>
    <numFmt numFmtId="168" formatCode="0.0"/>
    <numFmt numFmtId="169" formatCode="0.0000000000"/>
    <numFmt numFmtId="170" formatCode="0.00000000000"/>
    <numFmt numFmtId="171" formatCode="#,##0.000&quot;  &quot;;[Red]\-#,##0.000&quot;  &quot;"/>
    <numFmt numFmtId="172" formatCode="[$-10409]0.0"/>
  </numFmts>
  <fonts count="44" x14ac:knownFonts="1">
    <font>
      <sz val="8"/>
      <name val="Arial Armenian"/>
    </font>
    <font>
      <sz val="10"/>
      <name val="Arial"/>
      <family val="2"/>
      <charset val="204"/>
    </font>
    <font>
      <sz val="12"/>
      <name val="Arial Armenian"/>
      <family val="2"/>
    </font>
    <font>
      <sz val="10"/>
      <name val="Arial"/>
      <family val="2"/>
    </font>
    <font>
      <sz val="8"/>
      <name val="Arial LatArm"/>
      <family val="2"/>
    </font>
    <font>
      <b/>
      <sz val="8"/>
      <name val="Arial LatArm"/>
      <family val="2"/>
    </font>
    <font>
      <sz val="12"/>
      <name val="Arial LatArm"/>
      <family val="2"/>
    </font>
    <font>
      <b/>
      <i/>
      <sz val="8"/>
      <name val="Arial LatArm"/>
      <family val="2"/>
    </font>
    <font>
      <i/>
      <sz val="8"/>
      <name val="Arial LatArm"/>
      <family val="2"/>
    </font>
    <font>
      <sz val="8"/>
      <name val="Arial Armenian"/>
      <family val="2"/>
    </font>
    <font>
      <b/>
      <sz val="8"/>
      <name val="Arial Armenian"/>
    </font>
    <font>
      <b/>
      <i/>
      <sz val="8"/>
      <name val="Arial Armenian"/>
    </font>
    <font>
      <sz val="10"/>
      <name val="Arial LatArm"/>
      <family val="2"/>
    </font>
    <font>
      <b/>
      <i/>
      <sz val="9"/>
      <color indexed="8"/>
      <name val="Arial LatArm"/>
      <family val="2"/>
    </font>
    <font>
      <b/>
      <i/>
      <sz val="8"/>
      <color indexed="8"/>
      <name val="Arial LatArm"/>
      <family val="2"/>
    </font>
    <font>
      <b/>
      <i/>
      <sz val="8"/>
      <color indexed="8"/>
      <name val="Arial Armenian"/>
    </font>
    <font>
      <b/>
      <sz val="8"/>
      <color indexed="8"/>
      <name val="Arial LatArm"/>
      <family val="2"/>
    </font>
    <font>
      <sz val="8"/>
      <color indexed="8"/>
      <name val="Arial LatArm"/>
      <family val="2"/>
    </font>
    <font>
      <b/>
      <i/>
      <sz val="8"/>
      <color indexed="12"/>
      <name val="Arial Armenian"/>
    </font>
    <font>
      <sz val="10"/>
      <name val="Arial Armenian"/>
    </font>
    <font>
      <b/>
      <sz val="16"/>
      <name val="Arial Armenian"/>
      <family val="2"/>
    </font>
    <font>
      <sz val="14"/>
      <name val="Arial Armenian"/>
    </font>
    <font>
      <i/>
      <sz val="9"/>
      <name val="Arial Armenian"/>
      <family val="2"/>
    </font>
    <font>
      <b/>
      <i/>
      <sz val="10"/>
      <name val="Arial Armenian"/>
      <family val="2"/>
    </font>
    <font>
      <sz val="10"/>
      <color indexed="10"/>
      <name val="Arial Armenian"/>
    </font>
    <font>
      <sz val="10"/>
      <color indexed="8"/>
      <name val="Arial Armenian"/>
    </font>
    <font>
      <b/>
      <i/>
      <sz val="8"/>
      <name val="Arial Armenian"/>
      <family val="2"/>
    </font>
    <font>
      <b/>
      <i/>
      <sz val="10"/>
      <name val="Arial Armenian"/>
    </font>
    <font>
      <b/>
      <i/>
      <sz val="9"/>
      <name val="Arial Armenian"/>
      <family val="2"/>
    </font>
    <font>
      <b/>
      <i/>
      <sz val="10"/>
      <color indexed="12"/>
      <name val="Arial Armenian"/>
      <family val="2"/>
    </font>
    <font>
      <b/>
      <i/>
      <sz val="9"/>
      <color indexed="12"/>
      <name val="Arial Armenian"/>
      <family val="2"/>
    </font>
    <font>
      <sz val="10"/>
      <color indexed="12"/>
      <name val="Arial Armenian"/>
    </font>
    <font>
      <sz val="8"/>
      <color indexed="12"/>
      <name val="Arial Armenian"/>
    </font>
    <font>
      <b/>
      <i/>
      <sz val="10"/>
      <color indexed="12"/>
      <name val="Arial Armenian"/>
    </font>
    <font>
      <sz val="8"/>
      <color indexed="8"/>
      <name val="Arial Armenian"/>
    </font>
    <font>
      <sz val="9"/>
      <color indexed="8"/>
      <name val="Arial LatArm"/>
      <family val="2"/>
    </font>
    <font>
      <b/>
      <sz val="8"/>
      <color indexed="8"/>
      <name val="Arial Armenian"/>
    </font>
    <font>
      <sz val="8.5"/>
      <color indexed="8"/>
      <name val="Arial LatArm"/>
      <family val="2"/>
    </font>
    <font>
      <b/>
      <sz val="8.5"/>
      <color indexed="8"/>
      <name val="Arial LatArm"/>
      <family val="2"/>
    </font>
    <font>
      <b/>
      <sz val="8.5"/>
      <color indexed="8"/>
      <name val="Arial Armenian"/>
    </font>
    <font>
      <sz val="10"/>
      <color indexed="8"/>
      <name val="Arial LatArm"/>
      <family val="2"/>
    </font>
    <font>
      <sz val="9"/>
      <color indexed="8"/>
      <name val="Arial"/>
      <charset val="204"/>
    </font>
    <font>
      <sz val="8"/>
      <color rgb="FFFF0000"/>
      <name val="Arial LatArm"/>
      <family val="2"/>
    </font>
    <font>
      <b/>
      <sz val="8.5"/>
      <name val="Arial LatArm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7">
    <xf numFmtId="0" fontId="0" fillId="0" borderId="0"/>
    <xf numFmtId="0" fontId="12" fillId="0" borderId="1" applyNumberFormat="0" applyFill="0" applyProtection="0">
      <alignment horizontal="center" vertical="center"/>
    </xf>
    <xf numFmtId="164" fontId="3" fillId="0" borderId="0" applyFont="0" applyFill="0" applyBorder="0" applyAlignment="0" applyProtection="0"/>
    <xf numFmtId="0" fontId="12" fillId="0" borderId="1" applyNumberFormat="0" applyFill="0" applyProtection="0">
      <alignment horizontal="left" vertical="center" wrapText="1"/>
    </xf>
    <xf numFmtId="0" fontId="3" fillId="0" borderId="0"/>
    <xf numFmtId="4" fontId="12" fillId="0" borderId="1" applyFill="0" applyProtection="0">
      <alignment horizontal="right" vertical="center"/>
    </xf>
    <xf numFmtId="166" fontId="1" fillId="0" borderId="0" applyFont="0" applyFill="0" applyProtection="0"/>
  </cellStyleXfs>
  <cellXfs count="526">
    <xf numFmtId="0" fontId="0" fillId="0" borderId="0" xfId="0"/>
    <xf numFmtId="165" fontId="0" fillId="0" borderId="0" xfId="0" applyNumberFormat="1" applyAlignment="1">
      <alignment horizontal="right" vertical="top"/>
    </xf>
    <xf numFmtId="0" fontId="0" fillId="0" borderId="0" xfId="0" applyAlignment="1">
      <alignment horizontal="center" vertical="top"/>
    </xf>
    <xf numFmtId="0" fontId="0" fillId="0" borderId="0" xfId="0" applyAlignment="1">
      <alignment horizontal="left" vertical="top" wrapText="1"/>
    </xf>
    <xf numFmtId="165" fontId="0" fillId="0" borderId="0" xfId="0" applyNumberFormat="1" applyAlignment="1">
      <alignment horizontal="center" vertical="top"/>
    </xf>
    <xf numFmtId="0" fontId="0" fillId="0" borderId="0" xfId="0" applyAlignment="1">
      <alignment horizontal="left" vertical="top"/>
    </xf>
    <xf numFmtId="0" fontId="0" fillId="0" borderId="0" xfId="0" applyAlignment="1">
      <alignment vertical="center"/>
    </xf>
    <xf numFmtId="0" fontId="0" fillId="0" borderId="0" xfId="0" applyNumberFormat="1" applyAlignment="1">
      <alignment horizontal="center" vertical="top"/>
    </xf>
    <xf numFmtId="0" fontId="0" fillId="0" borderId="0" xfId="0" applyAlignment="1">
      <alignment horizontal="center" vertical="center"/>
    </xf>
    <xf numFmtId="165" fontId="0" fillId="0" borderId="0" xfId="0" applyNumberFormat="1" applyAlignment="1">
      <alignment horizontal="left" vertical="top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NumberFormat="1" applyFont="1" applyBorder="1" applyAlignment="1">
      <alignment horizontal="center" vertical="center"/>
    </xf>
    <xf numFmtId="0" fontId="4" fillId="0" borderId="4" xfId="0" applyNumberFormat="1" applyFont="1" applyBorder="1" applyAlignment="1">
      <alignment horizontal="center" vertical="center"/>
    </xf>
    <xf numFmtId="0" fontId="4" fillId="0" borderId="3" xfId="0" applyNumberFormat="1" applyFont="1" applyBorder="1" applyAlignment="1">
      <alignment horizontal="center" vertical="center" wrapText="1"/>
    </xf>
    <xf numFmtId="0" fontId="4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165" fontId="5" fillId="0" borderId="3" xfId="0" applyNumberFormat="1" applyFont="1" applyBorder="1" applyAlignment="1">
      <alignment horizontal="right" vertical="center"/>
    </xf>
    <xf numFmtId="0" fontId="4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center" vertical="top"/>
    </xf>
    <xf numFmtId="165" fontId="4" fillId="0" borderId="3" xfId="0" applyNumberFormat="1" applyFont="1" applyBorder="1" applyAlignment="1">
      <alignment horizontal="right" vertical="top"/>
    </xf>
    <xf numFmtId="165" fontId="4" fillId="0" borderId="3" xfId="0" applyNumberFormat="1" applyFont="1" applyBorder="1" applyAlignment="1">
      <alignment horizontal="right" vertical="center"/>
    </xf>
    <xf numFmtId="0" fontId="4" fillId="0" borderId="5" xfId="0" applyFont="1" applyBorder="1" applyAlignment="1">
      <alignment horizontal="center" vertical="top"/>
    </xf>
    <xf numFmtId="0" fontId="4" fillId="0" borderId="6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center" vertical="top"/>
    </xf>
    <xf numFmtId="165" fontId="4" fillId="0" borderId="6" xfId="0" applyNumberFormat="1" applyFont="1" applyBorder="1" applyAlignment="1">
      <alignment horizontal="right" vertical="top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left" vertical="top" wrapText="1"/>
    </xf>
    <xf numFmtId="165" fontId="4" fillId="0" borderId="0" xfId="0" applyNumberFormat="1" applyFont="1" applyAlignment="1">
      <alignment horizontal="right" vertical="top"/>
    </xf>
    <xf numFmtId="165" fontId="4" fillId="0" borderId="0" xfId="0" applyNumberFormat="1" applyFont="1" applyAlignment="1">
      <alignment horizontal="right" vertical="center"/>
    </xf>
    <xf numFmtId="0" fontId="5" fillId="0" borderId="2" xfId="0" applyFont="1" applyBorder="1" applyAlignment="1">
      <alignment horizontal="center" vertical="top"/>
    </xf>
    <xf numFmtId="0" fontId="5" fillId="0" borderId="3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center" vertical="top"/>
    </xf>
    <xf numFmtId="0" fontId="4" fillId="0" borderId="2" xfId="0" applyNumberFormat="1" applyFont="1" applyBorder="1" applyAlignment="1">
      <alignment horizontal="center" vertical="top"/>
    </xf>
    <xf numFmtId="0" fontId="4" fillId="0" borderId="3" xfId="0" applyNumberFormat="1" applyFont="1" applyBorder="1" applyAlignment="1">
      <alignment horizontal="center" vertical="top"/>
    </xf>
    <xf numFmtId="0" fontId="7" fillId="0" borderId="3" xfId="0" applyFont="1" applyBorder="1" applyAlignment="1">
      <alignment horizontal="left" vertical="center" wrapText="1"/>
    </xf>
    <xf numFmtId="165" fontId="4" fillId="0" borderId="0" xfId="0" applyNumberFormat="1" applyFont="1" applyAlignment="1">
      <alignment horizontal="center" vertical="top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left" vertical="center" wrapText="1"/>
    </xf>
    <xf numFmtId="165" fontId="4" fillId="0" borderId="6" xfId="0" applyNumberFormat="1" applyFont="1" applyBorder="1" applyAlignment="1">
      <alignment horizontal="right" vertical="center"/>
    </xf>
    <xf numFmtId="0" fontId="8" fillId="0" borderId="3" xfId="0" applyFont="1" applyBorder="1" applyAlignment="1">
      <alignment horizontal="left" vertical="top" wrapText="1"/>
    </xf>
    <xf numFmtId="0" fontId="8" fillId="0" borderId="6" xfId="0" applyFont="1" applyBorder="1" applyAlignment="1">
      <alignment horizontal="left" vertical="top" wrapText="1"/>
    </xf>
    <xf numFmtId="165" fontId="4" fillId="0" borderId="0" xfId="0" applyNumberFormat="1" applyFont="1" applyAlignment="1">
      <alignment horizontal="left" vertical="top" wrapText="1"/>
    </xf>
    <xf numFmtId="0" fontId="4" fillId="0" borderId="7" xfId="0" applyNumberFormat="1" applyFont="1" applyBorder="1" applyAlignment="1">
      <alignment horizontal="center" vertical="center"/>
    </xf>
    <xf numFmtId="0" fontId="4" fillId="0" borderId="7" xfId="0" applyNumberFormat="1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/>
    </xf>
    <xf numFmtId="0" fontId="0" fillId="0" borderId="9" xfId="0" applyBorder="1" applyAlignment="1">
      <alignment vertical="center"/>
    </xf>
    <xf numFmtId="0" fontId="0" fillId="0" borderId="9" xfId="0" applyBorder="1"/>
    <xf numFmtId="0" fontId="0" fillId="0" borderId="10" xfId="0" applyBorder="1"/>
    <xf numFmtId="0" fontId="4" fillId="0" borderId="9" xfId="0" applyNumberFormat="1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4" xfId="0" applyBorder="1"/>
    <xf numFmtId="0" fontId="0" fillId="0" borderId="12" xfId="0" applyBorder="1"/>
    <xf numFmtId="0" fontId="0" fillId="0" borderId="12" xfId="0" applyBorder="1" applyAlignment="1">
      <alignment vertical="center"/>
    </xf>
    <xf numFmtId="165" fontId="6" fillId="0" borderId="0" xfId="0" applyNumberFormat="1" applyFont="1" applyAlignment="1">
      <alignment vertical="center"/>
    </xf>
    <xf numFmtId="165" fontId="2" fillId="0" borderId="0" xfId="0" applyNumberFormat="1" applyFont="1" applyAlignment="1">
      <alignment vertical="center"/>
    </xf>
    <xf numFmtId="167" fontId="5" fillId="0" borderId="3" xfId="6" applyNumberFormat="1" applyFont="1" applyBorder="1" applyAlignment="1">
      <alignment horizontal="right"/>
    </xf>
    <xf numFmtId="167" fontId="4" fillId="0" borderId="3" xfId="6" applyNumberFormat="1" applyFont="1" applyBorder="1" applyAlignment="1">
      <alignment horizontal="right"/>
    </xf>
    <xf numFmtId="166" fontId="5" fillId="0" borderId="3" xfId="6" applyFont="1" applyBorder="1" applyAlignment="1">
      <alignment horizontal="right"/>
    </xf>
    <xf numFmtId="166" fontId="4" fillId="0" borderId="3" xfId="6" applyFont="1" applyBorder="1" applyAlignment="1">
      <alignment horizontal="right"/>
    </xf>
    <xf numFmtId="4" fontId="4" fillId="0" borderId="3" xfId="0" applyNumberFormat="1" applyFont="1" applyBorder="1" applyAlignment="1">
      <alignment horizontal="center" vertical="top"/>
    </xf>
    <xf numFmtId="4" fontId="5" fillId="0" borderId="3" xfId="0" applyNumberFormat="1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4" xfId="0" applyFont="1" applyBorder="1" applyAlignment="1">
      <alignment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4" fontId="7" fillId="0" borderId="3" xfId="0" applyNumberFormat="1" applyFont="1" applyBorder="1" applyAlignment="1">
      <alignment horizontal="center" vertical="center"/>
    </xf>
    <xf numFmtId="0" fontId="11" fillId="0" borderId="4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4" fillId="2" borderId="3" xfId="0" applyNumberFormat="1" applyFont="1" applyFill="1" applyBorder="1" applyAlignment="1">
      <alignment horizontal="center" vertical="center"/>
    </xf>
    <xf numFmtId="169" fontId="0" fillId="0" borderId="0" xfId="0" applyNumberFormat="1" applyAlignment="1">
      <alignment horizontal="left" vertical="top" wrapText="1"/>
    </xf>
    <xf numFmtId="166" fontId="4" fillId="0" borderId="3" xfId="6" applyFont="1" applyBorder="1"/>
    <xf numFmtId="2" fontId="0" fillId="0" borderId="0" xfId="0" applyNumberFormat="1" applyAlignment="1">
      <alignment horizontal="left" vertical="top" wrapText="1"/>
    </xf>
    <xf numFmtId="170" fontId="0" fillId="0" borderId="0" xfId="0" applyNumberFormat="1" applyAlignment="1">
      <alignment horizontal="left" vertical="top" wrapText="1"/>
    </xf>
    <xf numFmtId="166" fontId="17" fillId="0" borderId="3" xfId="6" applyFont="1" applyBorder="1" applyAlignment="1">
      <alignment horizontal="right"/>
    </xf>
    <xf numFmtId="165" fontId="0" fillId="2" borderId="0" xfId="0" applyNumberFormat="1" applyFill="1" applyAlignment="1">
      <alignment horizontal="right" vertical="top"/>
    </xf>
    <xf numFmtId="165" fontId="0" fillId="2" borderId="0" xfId="0" applyNumberFormat="1" applyFill="1" applyAlignment="1">
      <alignment horizontal="center" vertical="top"/>
    </xf>
    <xf numFmtId="0" fontId="4" fillId="2" borderId="3" xfId="0" applyNumberFormat="1" applyFont="1" applyFill="1" applyBorder="1" applyAlignment="1">
      <alignment horizontal="center" vertical="center" wrapText="1"/>
    </xf>
    <xf numFmtId="165" fontId="4" fillId="2" borderId="0" xfId="0" applyNumberFormat="1" applyFont="1" applyFill="1" applyAlignment="1">
      <alignment horizontal="right" vertical="top"/>
    </xf>
    <xf numFmtId="0" fontId="4" fillId="2" borderId="3" xfId="0" applyNumberFormat="1" applyFont="1" applyFill="1" applyBorder="1" applyAlignment="1">
      <alignment horizontal="center" vertical="top"/>
    </xf>
    <xf numFmtId="165" fontId="16" fillId="2" borderId="3" xfId="0" applyNumberFormat="1" applyFont="1" applyFill="1" applyBorder="1" applyAlignment="1">
      <alignment horizontal="center" vertical="top"/>
    </xf>
    <xf numFmtId="165" fontId="17" fillId="2" borderId="3" xfId="0" applyNumberFormat="1" applyFont="1" applyFill="1" applyBorder="1" applyAlignment="1">
      <alignment horizontal="center" vertical="top"/>
    </xf>
    <xf numFmtId="165" fontId="14" fillId="2" borderId="3" xfId="0" applyNumberFormat="1" applyFont="1" applyFill="1" applyBorder="1" applyAlignment="1">
      <alignment horizontal="center" vertical="center"/>
    </xf>
    <xf numFmtId="165" fontId="14" fillId="2" borderId="3" xfId="0" applyNumberFormat="1" applyFont="1" applyFill="1" applyBorder="1" applyAlignment="1">
      <alignment horizontal="right" vertical="center" wrapText="1"/>
    </xf>
    <xf numFmtId="166" fontId="17" fillId="2" borderId="3" xfId="6" applyFont="1" applyFill="1" applyBorder="1"/>
    <xf numFmtId="0" fontId="19" fillId="0" borderId="0" xfId="0" applyFont="1"/>
    <xf numFmtId="0" fontId="19" fillId="0" borderId="3" xfId="0" applyFont="1" applyBorder="1" applyAlignment="1">
      <alignment horizontal="center" vertical="center" textRotation="90" wrapText="1"/>
    </xf>
    <xf numFmtId="0" fontId="22" fillId="0" borderId="0" xfId="0" applyFont="1" applyAlignment="1">
      <alignment horizontal="right"/>
    </xf>
    <xf numFmtId="0" fontId="25" fillId="2" borderId="3" xfId="0" applyFont="1" applyFill="1" applyBorder="1"/>
    <xf numFmtId="0" fontId="25" fillId="2" borderId="3" xfId="0" applyFont="1" applyFill="1" applyBorder="1" applyAlignment="1">
      <alignment horizontal="left" vertical="center" wrapText="1"/>
    </xf>
    <xf numFmtId="0" fontId="25" fillId="2" borderId="3" xfId="0" applyFont="1" applyFill="1" applyBorder="1" applyAlignment="1">
      <alignment horizontal="center" vertical="center" wrapText="1"/>
    </xf>
    <xf numFmtId="167" fontId="25" fillId="2" borderId="3" xfId="6" applyNumberFormat="1" applyFont="1" applyFill="1" applyBorder="1" applyAlignment="1">
      <alignment horizontal="center" vertical="center" wrapText="1"/>
    </xf>
    <xf numFmtId="167" fontId="25" fillId="2" borderId="3" xfId="6" applyNumberFormat="1" applyFont="1" applyFill="1" applyBorder="1"/>
    <xf numFmtId="166" fontId="25" fillId="2" borderId="3" xfId="6" applyNumberFormat="1" applyFont="1" applyFill="1" applyBorder="1"/>
    <xf numFmtId="0" fontId="24" fillId="2" borderId="0" xfId="0" applyFont="1" applyFill="1"/>
    <xf numFmtId="165" fontId="4" fillId="2" borderId="0" xfId="0" applyNumberFormat="1" applyFont="1" applyFill="1" applyAlignment="1">
      <alignment horizontal="center" vertical="top"/>
    </xf>
    <xf numFmtId="0" fontId="17" fillId="2" borderId="3" xfId="0" applyNumberFormat="1" applyFont="1" applyFill="1" applyBorder="1" applyAlignment="1">
      <alignment horizontal="center" vertical="center"/>
    </xf>
    <xf numFmtId="0" fontId="17" fillId="2" borderId="3" xfId="0" applyNumberFormat="1" applyFont="1" applyFill="1" applyBorder="1" applyAlignment="1">
      <alignment horizontal="center" vertical="center" wrapText="1"/>
    </xf>
    <xf numFmtId="167" fontId="4" fillId="0" borderId="3" xfId="0" applyNumberFormat="1" applyFont="1" applyBorder="1" applyAlignment="1">
      <alignment horizontal="right" vertical="top"/>
    </xf>
    <xf numFmtId="167" fontId="5" fillId="0" borderId="3" xfId="0" applyNumberFormat="1" applyFont="1" applyBorder="1" applyAlignment="1">
      <alignment horizontal="right" vertical="center"/>
    </xf>
    <xf numFmtId="167" fontId="4" fillId="0" borderId="6" xfId="0" applyNumberFormat="1" applyFont="1" applyBorder="1" applyAlignment="1">
      <alignment horizontal="right" vertical="top"/>
    </xf>
    <xf numFmtId="167" fontId="0" fillId="0" borderId="0" xfId="0" applyNumberFormat="1" applyAlignment="1">
      <alignment horizontal="right" vertical="top"/>
    </xf>
    <xf numFmtId="0" fontId="19" fillId="2" borderId="0" xfId="0" applyFont="1" applyFill="1"/>
    <xf numFmtId="0" fontId="23" fillId="2" borderId="3" xfId="0" applyFont="1" applyFill="1" applyBorder="1"/>
    <xf numFmtId="167" fontId="23" fillId="2" borderId="3" xfId="0" applyNumberFormat="1" applyFont="1" applyFill="1" applyBorder="1"/>
    <xf numFmtId="166" fontId="23" fillId="2" borderId="3" xfId="6" applyFont="1" applyFill="1" applyBorder="1"/>
    <xf numFmtId="168" fontId="19" fillId="2" borderId="0" xfId="0" applyNumberFormat="1" applyFont="1" applyFill="1"/>
    <xf numFmtId="167" fontId="19" fillId="2" borderId="0" xfId="6" applyNumberFormat="1" applyFont="1" applyFill="1"/>
    <xf numFmtId="167" fontId="19" fillId="2" borderId="0" xfId="0" applyNumberFormat="1" applyFont="1" applyFill="1"/>
    <xf numFmtId="0" fontId="31" fillId="2" borderId="0" xfId="0" applyFont="1" applyFill="1"/>
    <xf numFmtId="0" fontId="31" fillId="2" borderId="0" xfId="0" applyFont="1" applyFill="1" applyAlignment="1">
      <alignment horizontal="right"/>
    </xf>
    <xf numFmtId="0" fontId="0" fillId="2" borderId="0" xfId="0" applyFill="1"/>
    <xf numFmtId="167" fontId="31" fillId="2" borderId="0" xfId="6" applyNumberFormat="1" applyFont="1" applyFill="1"/>
    <xf numFmtId="167" fontId="31" fillId="2" borderId="0" xfId="0" applyNumberFormat="1" applyFont="1" applyFill="1"/>
    <xf numFmtId="171" fontId="31" fillId="2" borderId="0" xfId="6" applyNumberFormat="1" applyFont="1" applyFill="1"/>
    <xf numFmtId="167" fontId="29" fillId="2" borderId="0" xfId="0" applyNumberFormat="1" applyFont="1" applyFill="1" applyAlignment="1">
      <alignment horizontal="left"/>
    </xf>
    <xf numFmtId="0" fontId="32" fillId="2" borderId="0" xfId="0" applyFont="1" applyFill="1"/>
    <xf numFmtId="167" fontId="32" fillId="2" borderId="0" xfId="0" applyNumberFormat="1" applyFont="1" applyFill="1"/>
    <xf numFmtId="0" fontId="26" fillId="2" borderId="0" xfId="0" applyFont="1" applyFill="1"/>
    <xf numFmtId="0" fontId="23" fillId="2" borderId="0" xfId="0" applyFont="1" applyFill="1"/>
    <xf numFmtId="0" fontId="18" fillId="2" borderId="0" xfId="0" applyFont="1" applyFill="1"/>
    <xf numFmtId="167" fontId="33" fillId="2" borderId="0" xfId="0" applyNumberFormat="1" applyFont="1" applyFill="1" applyAlignment="1">
      <alignment horizontal="center"/>
    </xf>
    <xf numFmtId="166" fontId="31" fillId="2" borderId="0" xfId="6" applyFont="1" applyFill="1"/>
    <xf numFmtId="166" fontId="0" fillId="2" borderId="0" xfId="6" applyFont="1" applyFill="1"/>
    <xf numFmtId="166" fontId="19" fillId="2" borderId="0" xfId="6" applyFont="1" applyFill="1"/>
    <xf numFmtId="167" fontId="27" fillId="2" borderId="0" xfId="0" applyNumberFormat="1" applyFont="1" applyFill="1" applyAlignment="1">
      <alignment horizontal="center"/>
    </xf>
    <xf numFmtId="166" fontId="31" fillId="2" borderId="0" xfId="0" applyNumberFormat="1" applyFont="1" applyFill="1"/>
    <xf numFmtId="0" fontId="19" fillId="2" borderId="0" xfId="0" applyFont="1" applyFill="1" applyAlignment="1">
      <alignment horizontal="center"/>
    </xf>
    <xf numFmtId="0" fontId="28" fillId="2" borderId="0" xfId="0" applyFont="1" applyFill="1"/>
    <xf numFmtId="167" fontId="28" fillId="2" borderId="0" xfId="6" applyNumberFormat="1" applyFont="1" applyFill="1"/>
    <xf numFmtId="167" fontId="30" fillId="2" borderId="0" xfId="6" applyNumberFormat="1" applyFont="1" applyFill="1"/>
    <xf numFmtId="167" fontId="28" fillId="2" borderId="0" xfId="0" applyNumberFormat="1" applyFont="1" applyFill="1"/>
    <xf numFmtId="167" fontId="30" fillId="2" borderId="0" xfId="0" applyNumberFormat="1" applyFont="1" applyFill="1"/>
    <xf numFmtId="0" fontId="16" fillId="0" borderId="2" xfId="0" applyFont="1" applyBorder="1" applyAlignment="1">
      <alignment horizontal="center" vertical="center"/>
    </xf>
    <xf numFmtId="0" fontId="16" fillId="0" borderId="3" xfId="0" applyFont="1" applyBorder="1" applyAlignment="1">
      <alignment horizontal="left" vertical="center" wrapText="1"/>
    </xf>
    <xf numFmtId="0" fontId="16" fillId="0" borderId="3" xfId="0" applyFont="1" applyBorder="1" applyAlignment="1">
      <alignment horizontal="center" vertical="center"/>
    </xf>
    <xf numFmtId="166" fontId="16" fillId="0" borderId="3" xfId="6" applyFont="1" applyBorder="1" applyAlignment="1">
      <alignment horizontal="right"/>
    </xf>
    <xf numFmtId="167" fontId="16" fillId="2" borderId="3" xfId="6" applyNumberFormat="1" applyFont="1" applyFill="1" applyBorder="1" applyAlignment="1">
      <alignment horizontal="right"/>
    </xf>
    <xf numFmtId="166" fontId="16" fillId="2" borderId="3" xfId="6" applyFont="1" applyFill="1" applyBorder="1"/>
    <xf numFmtId="0" fontId="34" fillId="0" borderId="4" xfId="0" applyFont="1" applyBorder="1" applyAlignment="1">
      <alignment vertical="center"/>
    </xf>
    <xf numFmtId="0" fontId="34" fillId="0" borderId="0" xfId="0" applyFont="1" applyAlignment="1">
      <alignment vertical="center"/>
    </xf>
    <xf numFmtId="0" fontId="17" fillId="0" borderId="2" xfId="0" applyFont="1" applyBorder="1" applyAlignment="1">
      <alignment horizontal="center" vertical="top"/>
    </xf>
    <xf numFmtId="0" fontId="17" fillId="0" borderId="3" xfId="0" applyFont="1" applyBorder="1" applyAlignment="1">
      <alignment horizontal="left" vertical="top" wrapText="1"/>
    </xf>
    <xf numFmtId="0" fontId="17" fillId="0" borderId="3" xfId="0" applyFont="1" applyBorder="1" applyAlignment="1">
      <alignment horizontal="center" vertical="top"/>
    </xf>
    <xf numFmtId="165" fontId="17" fillId="0" borderId="3" xfId="0" applyNumberFormat="1" applyFont="1" applyBorder="1" applyAlignment="1">
      <alignment horizontal="right" vertical="top"/>
    </xf>
    <xf numFmtId="165" fontId="17" fillId="2" borderId="3" xfId="0" applyNumberFormat="1" applyFont="1" applyFill="1" applyBorder="1" applyAlignment="1">
      <alignment horizontal="right" vertical="top"/>
    </xf>
    <xf numFmtId="0" fontId="34" fillId="0" borderId="4" xfId="0" applyFont="1" applyBorder="1"/>
    <xf numFmtId="0" fontId="34" fillId="0" borderId="0" xfId="0" applyFont="1"/>
    <xf numFmtId="166" fontId="16" fillId="2" borderId="3" xfId="6" applyFont="1" applyFill="1" applyBorder="1" applyAlignment="1">
      <alignment horizontal="right"/>
    </xf>
    <xf numFmtId="0" fontId="17" fillId="2" borderId="3" xfId="0" applyFont="1" applyFill="1" applyBorder="1" applyAlignment="1">
      <alignment horizontal="center" vertical="top"/>
    </xf>
    <xf numFmtId="166" fontId="16" fillId="0" borderId="3" xfId="6" applyNumberFormat="1" applyFont="1" applyBorder="1" applyAlignment="1">
      <alignment horizontal="right"/>
    </xf>
    <xf numFmtId="167" fontId="16" fillId="0" borderId="3" xfId="6" applyNumberFormat="1" applyFont="1" applyBorder="1" applyAlignment="1">
      <alignment horizontal="right"/>
    </xf>
    <xf numFmtId="166" fontId="17" fillId="0" borderId="3" xfId="6" applyNumberFormat="1" applyFont="1" applyBorder="1" applyAlignment="1">
      <alignment horizontal="right"/>
    </xf>
    <xf numFmtId="0" fontId="17" fillId="0" borderId="2" xfId="0" applyFont="1" applyBorder="1" applyAlignment="1">
      <alignment horizontal="center" vertical="center"/>
    </xf>
    <xf numFmtId="0" fontId="17" fillId="0" borderId="3" xfId="0" applyFont="1" applyBorder="1" applyAlignment="1">
      <alignment horizontal="left" vertical="center" wrapText="1"/>
    </xf>
    <xf numFmtId="0" fontId="17" fillId="0" borderId="3" xfId="0" applyFont="1" applyBorder="1" applyAlignment="1">
      <alignment horizontal="center" vertical="center"/>
    </xf>
    <xf numFmtId="167" fontId="17" fillId="0" borderId="3" xfId="6" applyNumberFormat="1" applyFont="1" applyBorder="1" applyAlignment="1">
      <alignment horizontal="right"/>
    </xf>
    <xf numFmtId="167" fontId="17" fillId="2" borderId="3" xfId="6" applyNumberFormat="1" applyFont="1" applyFill="1" applyBorder="1"/>
    <xf numFmtId="166" fontId="17" fillId="2" borderId="3" xfId="6" applyFont="1" applyFill="1" applyBorder="1" applyAlignment="1">
      <alignment horizontal="right"/>
    </xf>
    <xf numFmtId="165" fontId="17" fillId="0" borderId="3" xfId="0" applyNumberFormat="1" applyFont="1" applyBorder="1" applyAlignment="1">
      <alignment horizontal="right" vertical="center"/>
    </xf>
    <xf numFmtId="167" fontId="17" fillId="2" borderId="3" xfId="6" applyNumberFormat="1" applyFont="1" applyFill="1" applyBorder="1" applyAlignment="1">
      <alignment horizontal="right"/>
    </xf>
    <xf numFmtId="166" fontId="16" fillId="0" borderId="3" xfId="6" applyFont="1" applyBorder="1"/>
    <xf numFmtId="167" fontId="16" fillId="2" borderId="3" xfId="6" applyNumberFormat="1" applyFont="1" applyFill="1" applyBorder="1"/>
    <xf numFmtId="0" fontId="17" fillId="0" borderId="5" xfId="0" applyFont="1" applyBorder="1" applyAlignment="1">
      <alignment horizontal="center" vertical="top"/>
    </xf>
    <xf numFmtId="0" fontId="17" fillId="0" borderId="6" xfId="0" applyFont="1" applyBorder="1" applyAlignment="1">
      <alignment horizontal="left" vertical="top" wrapText="1"/>
    </xf>
    <xf numFmtId="0" fontId="17" fillId="0" borderId="6" xfId="0" applyFont="1" applyBorder="1" applyAlignment="1">
      <alignment horizontal="center" vertical="top"/>
    </xf>
    <xf numFmtId="0" fontId="34" fillId="0" borderId="12" xfId="0" applyFont="1" applyBorder="1"/>
    <xf numFmtId="0" fontId="17" fillId="0" borderId="0" xfId="0" applyFont="1" applyAlignment="1">
      <alignment horizontal="center" vertical="top"/>
    </xf>
    <xf numFmtId="0" fontId="17" fillId="0" borderId="0" xfId="0" applyFont="1" applyAlignment="1">
      <alignment horizontal="left" vertical="top" wrapText="1"/>
    </xf>
    <xf numFmtId="0" fontId="34" fillId="0" borderId="0" xfId="0" applyFont="1" applyAlignment="1">
      <alignment horizontal="center" vertical="top"/>
    </xf>
    <xf numFmtId="0" fontId="34" fillId="0" borderId="0" xfId="0" applyFont="1" applyAlignment="1">
      <alignment horizontal="left" vertical="top" wrapText="1"/>
    </xf>
    <xf numFmtId="165" fontId="34" fillId="2" borderId="0" xfId="0" applyNumberFormat="1" applyFont="1" applyFill="1" applyAlignment="1">
      <alignment horizontal="right" vertical="top"/>
    </xf>
    <xf numFmtId="0" fontId="16" fillId="0" borderId="3" xfId="0" applyFont="1" applyBorder="1" applyAlignment="1">
      <alignment horizontal="center" vertical="center" textRotation="90" wrapText="1"/>
    </xf>
    <xf numFmtId="0" fontId="34" fillId="0" borderId="9" xfId="0" applyFont="1" applyBorder="1" applyAlignment="1">
      <alignment vertical="center"/>
    </xf>
    <xf numFmtId="167" fontId="17" fillId="0" borderId="3" xfId="0" applyNumberFormat="1" applyFont="1" applyBorder="1" applyAlignment="1">
      <alignment horizontal="right" vertical="top"/>
    </xf>
    <xf numFmtId="0" fontId="34" fillId="0" borderId="9" xfId="0" applyFont="1" applyBorder="1"/>
    <xf numFmtId="167" fontId="17" fillId="0" borderId="3" xfId="0" applyNumberFormat="1" applyFont="1" applyBorder="1" applyAlignment="1">
      <alignment horizontal="right" vertical="center"/>
    </xf>
    <xf numFmtId="165" fontId="16" fillId="0" borderId="3" xfId="0" applyNumberFormat="1" applyFont="1" applyBorder="1" applyAlignment="1">
      <alignment horizontal="right" vertical="center"/>
    </xf>
    <xf numFmtId="167" fontId="16" fillId="0" borderId="3" xfId="0" applyNumberFormat="1" applyFont="1" applyBorder="1" applyAlignment="1">
      <alignment horizontal="right" vertical="center"/>
    </xf>
    <xf numFmtId="167" fontId="17" fillId="0" borderId="3" xfId="0" applyNumberFormat="1" applyFont="1" applyBorder="1" applyAlignment="1">
      <alignment horizontal="center" vertical="top"/>
    </xf>
    <xf numFmtId="167" fontId="17" fillId="0" borderId="3" xfId="0" applyNumberFormat="1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top"/>
    </xf>
    <xf numFmtId="0" fontId="16" fillId="0" borderId="3" xfId="0" applyFont="1" applyBorder="1" applyAlignment="1">
      <alignment horizontal="left" vertical="top" wrapText="1"/>
    </xf>
    <xf numFmtId="0" fontId="16" fillId="0" borderId="3" xfId="0" applyFont="1" applyBorder="1" applyAlignment="1">
      <alignment horizontal="center" vertical="top"/>
    </xf>
    <xf numFmtId="166" fontId="14" fillId="2" borderId="3" xfId="6" applyFont="1" applyFill="1" applyBorder="1" applyAlignment="1">
      <alignment horizontal="right"/>
    </xf>
    <xf numFmtId="165" fontId="16" fillId="2" borderId="3" xfId="0" applyNumberFormat="1" applyFont="1" applyFill="1" applyBorder="1" applyAlignment="1">
      <alignment horizontal="right" vertical="center"/>
    </xf>
    <xf numFmtId="0" fontId="17" fillId="2" borderId="2" xfId="0" applyNumberFormat="1" applyFont="1" applyFill="1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 wrapText="1"/>
    </xf>
    <xf numFmtId="0" fontId="34" fillId="2" borderId="4" xfId="0" applyFont="1" applyFill="1" applyBorder="1" applyAlignment="1">
      <alignment vertical="center"/>
    </xf>
    <xf numFmtId="0" fontId="34" fillId="2" borderId="0" xfId="0" applyFont="1" applyFill="1" applyAlignment="1">
      <alignment horizontal="center" vertical="center"/>
    </xf>
    <xf numFmtId="0" fontId="34" fillId="2" borderId="0" xfId="0" applyFont="1" applyFill="1" applyAlignment="1">
      <alignment vertical="center"/>
    </xf>
    <xf numFmtId="0" fontId="34" fillId="2" borderId="4" xfId="0" applyFont="1" applyFill="1" applyBorder="1"/>
    <xf numFmtId="0" fontId="17" fillId="2" borderId="2" xfId="0" applyNumberFormat="1" applyFont="1" applyFill="1" applyBorder="1" applyAlignment="1">
      <alignment horizontal="center" vertical="top"/>
    </xf>
    <xf numFmtId="0" fontId="17" fillId="2" borderId="3" xfId="0" applyNumberFormat="1" applyFont="1" applyFill="1" applyBorder="1" applyAlignment="1">
      <alignment horizontal="center" vertical="top"/>
    </xf>
    <xf numFmtId="0" fontId="17" fillId="2" borderId="3" xfId="0" applyFont="1" applyFill="1" applyBorder="1" applyAlignment="1">
      <alignment horizontal="left" vertical="top" wrapText="1"/>
    </xf>
    <xf numFmtId="0" fontId="34" fillId="2" borderId="0" xfId="0" applyFont="1" applyFill="1" applyAlignment="1">
      <alignment horizontal="center" vertical="top"/>
    </xf>
    <xf numFmtId="0" fontId="14" fillId="2" borderId="3" xfId="0" applyFont="1" applyFill="1" applyBorder="1" applyAlignment="1">
      <alignment horizontal="center" vertical="center" wrapText="1"/>
    </xf>
    <xf numFmtId="0" fontId="17" fillId="2" borderId="3" xfId="0" applyFont="1" applyFill="1" applyBorder="1" applyAlignment="1">
      <alignment horizontal="left" vertical="center" wrapText="1"/>
    </xf>
    <xf numFmtId="0" fontId="14" fillId="2" borderId="3" xfId="0" applyFont="1" applyFill="1" applyBorder="1" applyAlignment="1">
      <alignment horizontal="left" vertical="center" wrapText="1"/>
    </xf>
    <xf numFmtId="0" fontId="13" fillId="2" borderId="1" xfId="1" applyFont="1" applyFill="1" applyBorder="1" applyAlignment="1">
      <alignment horizontal="center" vertical="center"/>
    </xf>
    <xf numFmtId="0" fontId="14" fillId="2" borderId="3" xfId="0" applyNumberFormat="1" applyFont="1" applyFill="1" applyBorder="1" applyAlignment="1">
      <alignment horizontal="center" vertical="center" wrapText="1"/>
    </xf>
    <xf numFmtId="0" fontId="13" fillId="2" borderId="1" xfId="1" applyFont="1" applyFill="1" applyBorder="1" applyAlignment="1">
      <alignment horizontal="center" vertical="center" wrapText="1"/>
    </xf>
    <xf numFmtId="0" fontId="15" fillId="2" borderId="4" xfId="0" applyFont="1" applyFill="1" applyBorder="1"/>
    <xf numFmtId="0" fontId="15" fillId="2" borderId="0" xfId="0" applyFont="1" applyFill="1" applyAlignment="1">
      <alignment horizontal="center" vertical="top"/>
    </xf>
    <xf numFmtId="0" fontId="35" fillId="2" borderId="3" xfId="0" applyFont="1" applyFill="1" applyBorder="1" applyAlignment="1">
      <alignment horizontal="left" vertical="center" wrapText="1"/>
    </xf>
    <xf numFmtId="0" fontId="13" fillId="2" borderId="3" xfId="0" applyFont="1" applyFill="1" applyBorder="1" applyAlignment="1">
      <alignment horizontal="left" vertical="top" wrapText="1"/>
    </xf>
    <xf numFmtId="0" fontId="14" fillId="2" borderId="2" xfId="0" applyNumberFormat="1" applyFont="1" applyFill="1" applyBorder="1" applyAlignment="1">
      <alignment horizontal="center" vertical="top"/>
    </xf>
    <xf numFmtId="0" fontId="14" fillId="2" borderId="3" xfId="0" applyNumberFormat="1" applyFont="1" applyFill="1" applyBorder="1" applyAlignment="1">
      <alignment horizontal="center" vertical="top"/>
    </xf>
    <xf numFmtId="0" fontId="14" fillId="2" borderId="3" xfId="0" applyFont="1" applyFill="1" applyBorder="1" applyAlignment="1">
      <alignment horizontal="left" vertical="top" wrapText="1"/>
    </xf>
    <xf numFmtId="0" fontId="14" fillId="2" borderId="2" xfId="0" applyNumberFormat="1" applyFont="1" applyFill="1" applyBorder="1" applyAlignment="1">
      <alignment horizontal="center" vertical="center"/>
    </xf>
    <xf numFmtId="0" fontId="14" fillId="2" borderId="3" xfId="0" applyNumberFormat="1" applyFont="1" applyFill="1" applyBorder="1" applyAlignment="1">
      <alignment horizontal="center" vertical="center"/>
    </xf>
    <xf numFmtId="0" fontId="35" fillId="2" borderId="3" xfId="0" applyFont="1" applyFill="1" applyBorder="1" applyAlignment="1">
      <alignment horizontal="left" vertical="top" wrapText="1"/>
    </xf>
    <xf numFmtId="0" fontId="17" fillId="2" borderId="5" xfId="0" applyNumberFormat="1" applyFont="1" applyFill="1" applyBorder="1" applyAlignment="1">
      <alignment horizontal="center" vertical="top"/>
    </xf>
    <xf numFmtId="0" fontId="17" fillId="2" borderId="6" xfId="0" applyNumberFormat="1" applyFont="1" applyFill="1" applyBorder="1" applyAlignment="1">
      <alignment horizontal="center" vertical="top"/>
    </xf>
    <xf numFmtId="0" fontId="17" fillId="2" borderId="6" xfId="0" applyFont="1" applyFill="1" applyBorder="1" applyAlignment="1">
      <alignment horizontal="left" vertical="top" wrapText="1"/>
    </xf>
    <xf numFmtId="0" fontId="34" fillId="2" borderId="12" xfId="0" applyFont="1" applyFill="1" applyBorder="1"/>
    <xf numFmtId="0" fontId="34" fillId="2" borderId="0" xfId="0" applyNumberFormat="1" applyFont="1" applyFill="1" applyAlignment="1">
      <alignment horizontal="center" vertical="top"/>
    </xf>
    <xf numFmtId="0" fontId="34" fillId="2" borderId="0" xfId="0" applyFont="1" applyFill="1" applyAlignment="1">
      <alignment horizontal="left" vertical="top" wrapText="1"/>
    </xf>
    <xf numFmtId="0" fontId="34" fillId="2" borderId="0" xfId="0" applyFont="1" applyFill="1"/>
    <xf numFmtId="166" fontId="38" fillId="2" borderId="3" xfId="6" applyFont="1" applyFill="1" applyBorder="1" applyAlignment="1">
      <alignment horizontal="right"/>
    </xf>
    <xf numFmtId="165" fontId="17" fillId="2" borderId="3" xfId="0" applyNumberFormat="1" applyFont="1" applyFill="1" applyBorder="1" applyAlignment="1">
      <alignment horizontal="right" vertical="center"/>
    </xf>
    <xf numFmtId="0" fontId="16" fillId="2" borderId="3" xfId="0" applyFont="1" applyFill="1" applyBorder="1" applyAlignment="1">
      <alignment horizontal="center" vertical="center"/>
    </xf>
    <xf numFmtId="0" fontId="16" fillId="2" borderId="7" xfId="0" applyFont="1" applyFill="1" applyBorder="1" applyAlignment="1">
      <alignment horizontal="center" vertical="center"/>
    </xf>
    <xf numFmtId="0" fontId="36" fillId="2" borderId="0" xfId="0" applyFont="1" applyFill="1" applyAlignment="1">
      <alignment vertical="center"/>
    </xf>
    <xf numFmtId="0" fontId="17" fillId="2" borderId="7" xfId="0" applyFont="1" applyFill="1" applyBorder="1" applyAlignment="1">
      <alignment horizontal="center" vertical="top"/>
    </xf>
    <xf numFmtId="0" fontId="16" fillId="2" borderId="3" xfId="0" applyFont="1" applyFill="1" applyBorder="1" applyAlignment="1">
      <alignment horizontal="left" vertical="center" wrapText="1"/>
    </xf>
    <xf numFmtId="166" fontId="17" fillId="2" borderId="0" xfId="6" applyFont="1" applyFill="1"/>
    <xf numFmtId="0" fontId="16" fillId="2" borderId="3" xfId="0" applyFont="1" applyFill="1" applyBorder="1" applyAlignment="1">
      <alignment horizontal="center" vertical="top"/>
    </xf>
    <xf numFmtId="0" fontId="16" fillId="2" borderId="3" xfId="0" applyFont="1" applyFill="1" applyBorder="1" applyAlignment="1">
      <alignment horizontal="left" vertical="top" wrapText="1"/>
    </xf>
    <xf numFmtId="0" fontId="16" fillId="2" borderId="7" xfId="0" applyFont="1" applyFill="1" applyBorder="1" applyAlignment="1">
      <alignment horizontal="center" vertical="top"/>
    </xf>
    <xf numFmtId="0" fontId="36" fillId="2" borderId="0" xfId="0" applyFont="1" applyFill="1"/>
    <xf numFmtId="0" fontId="35" fillId="2" borderId="1" xfId="1" applyFont="1" applyFill="1" applyBorder="1" applyAlignment="1">
      <alignment horizontal="center" vertical="center"/>
    </xf>
    <xf numFmtId="0" fontId="37" fillId="2" borderId="1" xfId="3" applyFont="1" applyFill="1" applyBorder="1" applyAlignment="1">
      <alignment horizontal="left" vertical="center" wrapText="1"/>
    </xf>
    <xf numFmtId="0" fontId="37" fillId="2" borderId="13" xfId="1" applyFont="1" applyFill="1" applyBorder="1" applyAlignment="1">
      <alignment horizontal="center" vertical="center"/>
    </xf>
    <xf numFmtId="0" fontId="17" fillId="2" borderId="13" xfId="1" applyFont="1" applyFill="1" applyBorder="1" applyAlignment="1">
      <alignment horizontal="center" vertical="center"/>
    </xf>
    <xf numFmtId="0" fontId="17" fillId="2" borderId="3" xfId="0" applyFont="1" applyFill="1" applyBorder="1" applyAlignment="1">
      <alignment horizontal="center" vertical="center"/>
    </xf>
    <xf numFmtId="0" fontId="17" fillId="2" borderId="7" xfId="0" applyFont="1" applyFill="1" applyBorder="1" applyAlignment="1">
      <alignment horizontal="center" vertical="center"/>
    </xf>
    <xf numFmtId="0" fontId="37" fillId="2" borderId="1" xfId="1" applyFont="1" applyFill="1" applyBorder="1" applyAlignment="1">
      <alignment horizontal="center" vertical="center"/>
    </xf>
    <xf numFmtId="0" fontId="37" fillId="2" borderId="3" xfId="0" applyFont="1" applyFill="1" applyBorder="1" applyAlignment="1">
      <alignment horizontal="center" vertical="center"/>
    </xf>
    <xf numFmtId="0" fontId="37" fillId="2" borderId="3" xfId="0" applyFont="1" applyFill="1" applyBorder="1" applyAlignment="1">
      <alignment horizontal="left" vertical="center" wrapText="1"/>
    </xf>
    <xf numFmtId="0" fontId="37" fillId="2" borderId="7" xfId="0" applyFont="1" applyFill="1" applyBorder="1" applyAlignment="1">
      <alignment horizontal="center" vertical="center"/>
    </xf>
    <xf numFmtId="0" fontId="38" fillId="2" borderId="1" xfId="1" applyFont="1" applyFill="1" applyBorder="1" applyAlignment="1">
      <alignment horizontal="center" vertical="center"/>
    </xf>
    <xf numFmtId="0" fontId="38" fillId="2" borderId="1" xfId="3" applyFont="1" applyFill="1" applyBorder="1" applyAlignment="1">
      <alignment horizontal="left" vertical="center" wrapText="1"/>
    </xf>
    <xf numFmtId="0" fontId="38" fillId="2" borderId="13" xfId="1" applyFont="1" applyFill="1" applyBorder="1" applyAlignment="1">
      <alignment horizontal="center" vertical="center"/>
    </xf>
    <xf numFmtId="0" fontId="39" fillId="2" borderId="0" xfId="0" applyFont="1" applyFill="1" applyAlignment="1">
      <alignment vertical="center"/>
    </xf>
    <xf numFmtId="0" fontId="35" fillId="2" borderId="1" xfId="3" applyFont="1" applyFill="1" applyBorder="1" applyAlignment="1">
      <alignment horizontal="left" vertical="center" wrapText="1"/>
    </xf>
    <xf numFmtId="0" fontId="35" fillId="2" borderId="13" xfId="1" applyFont="1" applyFill="1" applyBorder="1" applyAlignment="1">
      <alignment horizontal="center" vertical="center"/>
    </xf>
    <xf numFmtId="167" fontId="37" fillId="2" borderId="3" xfId="6" applyNumberFormat="1" applyFont="1" applyFill="1" applyBorder="1" applyAlignment="1">
      <alignment horizontal="right"/>
    </xf>
    <xf numFmtId="0" fontId="37" fillId="2" borderId="0" xfId="1" applyFont="1" applyFill="1" applyBorder="1" applyAlignment="1">
      <alignment horizontal="center" vertical="center"/>
    </xf>
    <xf numFmtId="0" fontId="37" fillId="2" borderId="0" xfId="3" applyFont="1" applyFill="1" applyBorder="1" applyAlignment="1">
      <alignment horizontal="left" vertical="center" wrapText="1"/>
    </xf>
    <xf numFmtId="0" fontId="17" fillId="2" borderId="1" xfId="1" applyFont="1" applyFill="1" applyBorder="1" applyAlignment="1">
      <alignment horizontal="center" vertical="center"/>
    </xf>
    <xf numFmtId="0" fontId="17" fillId="2" borderId="1" xfId="3" applyFont="1" applyFill="1" applyBorder="1" applyAlignment="1">
      <alignment horizontal="left" vertical="center" wrapText="1"/>
    </xf>
    <xf numFmtId="165" fontId="16" fillId="2" borderId="3" xfId="0" applyNumberFormat="1" applyFont="1" applyFill="1" applyBorder="1" applyAlignment="1">
      <alignment horizontal="center" vertical="center" wrapText="1"/>
    </xf>
    <xf numFmtId="165" fontId="16" fillId="2" borderId="3" xfId="0" applyNumberFormat="1" applyFont="1" applyFill="1" applyBorder="1" applyAlignment="1">
      <alignment horizontal="right" vertical="center" wrapText="1"/>
    </xf>
    <xf numFmtId="0" fontId="16" fillId="2" borderId="2" xfId="0" applyNumberFormat="1" applyFont="1" applyFill="1" applyBorder="1" applyAlignment="1">
      <alignment horizontal="center" vertical="center"/>
    </xf>
    <xf numFmtId="0" fontId="16" fillId="2" borderId="3" xfId="0" applyNumberFormat="1" applyFont="1" applyFill="1" applyBorder="1" applyAlignment="1">
      <alignment horizontal="center" vertical="center"/>
    </xf>
    <xf numFmtId="0" fontId="36" fillId="2" borderId="4" xfId="0" applyFont="1" applyFill="1" applyBorder="1" applyAlignment="1">
      <alignment vertical="center"/>
    </xf>
    <xf numFmtId="0" fontId="17" fillId="2" borderId="2" xfId="0" applyFont="1" applyFill="1" applyBorder="1" applyAlignment="1">
      <alignment horizontal="center" vertical="top"/>
    </xf>
    <xf numFmtId="165" fontId="17" fillId="2" borderId="3" xfId="0" applyNumberFormat="1" applyFont="1" applyFill="1" applyBorder="1" applyAlignment="1">
      <alignment horizontal="left" vertical="top" wrapText="1"/>
    </xf>
    <xf numFmtId="165" fontId="14" fillId="2" borderId="3" xfId="0" applyNumberFormat="1" applyFont="1" applyFill="1" applyBorder="1" applyAlignment="1">
      <alignment horizontal="left" vertical="center" wrapText="1"/>
    </xf>
    <xf numFmtId="0" fontId="15" fillId="2" borderId="4" xfId="0" applyFont="1" applyFill="1" applyBorder="1" applyAlignment="1">
      <alignment vertical="center"/>
    </xf>
    <xf numFmtId="0" fontId="15" fillId="2" borderId="0" xfId="0" applyFont="1" applyFill="1" applyAlignment="1">
      <alignment vertical="center"/>
    </xf>
    <xf numFmtId="165" fontId="16" fillId="2" borderId="3" xfId="0" applyNumberFormat="1" applyFont="1" applyFill="1" applyBorder="1" applyAlignment="1">
      <alignment horizontal="left" vertical="center" wrapText="1"/>
    </xf>
    <xf numFmtId="165" fontId="16" fillId="2" borderId="3" xfId="0" applyNumberFormat="1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horizontal="center" vertical="center"/>
    </xf>
    <xf numFmtId="165" fontId="17" fillId="2" borderId="3" xfId="0" applyNumberFormat="1" applyFont="1" applyFill="1" applyBorder="1" applyAlignment="1">
      <alignment horizontal="center" vertical="center"/>
    </xf>
    <xf numFmtId="165" fontId="35" fillId="2" borderId="3" xfId="0" applyNumberFormat="1" applyFont="1" applyFill="1" applyBorder="1" applyAlignment="1">
      <alignment horizontal="left" vertical="top" wrapText="1"/>
    </xf>
    <xf numFmtId="165" fontId="17" fillId="2" borderId="3" xfId="0" applyNumberFormat="1" applyFont="1" applyFill="1" applyBorder="1" applyAlignment="1">
      <alignment horizontal="left" vertical="center" wrapText="1"/>
    </xf>
    <xf numFmtId="0" fontId="16" fillId="2" borderId="2" xfId="0" applyNumberFormat="1" applyFont="1" applyFill="1" applyBorder="1" applyAlignment="1">
      <alignment horizontal="center" vertical="top"/>
    </xf>
    <xf numFmtId="0" fontId="16" fillId="2" borderId="3" xfId="0" applyNumberFormat="1" applyFont="1" applyFill="1" applyBorder="1" applyAlignment="1">
      <alignment horizontal="center" vertical="top"/>
    </xf>
    <xf numFmtId="0" fontId="40" fillId="2" borderId="3" xfId="0" applyFont="1" applyFill="1" applyBorder="1" applyAlignment="1">
      <alignment horizontal="left" vertical="center" wrapText="1"/>
    </xf>
    <xf numFmtId="0" fontId="36" fillId="2" borderId="4" xfId="0" applyFont="1" applyFill="1" applyBorder="1"/>
    <xf numFmtId="165" fontId="37" fillId="2" borderId="3" xfId="0" applyNumberFormat="1" applyFont="1" applyFill="1" applyBorder="1" applyAlignment="1">
      <alignment horizontal="left" vertical="center" wrapText="1"/>
    </xf>
    <xf numFmtId="165" fontId="35" fillId="2" borderId="3" xfId="0" applyNumberFormat="1" applyFont="1" applyFill="1" applyBorder="1" applyAlignment="1">
      <alignment horizontal="left" vertical="center" wrapText="1"/>
    </xf>
    <xf numFmtId="165" fontId="14" fillId="2" borderId="3" xfId="0" applyNumberFormat="1" applyFont="1" applyFill="1" applyBorder="1" applyAlignment="1">
      <alignment horizontal="left" vertical="top" wrapText="1"/>
    </xf>
    <xf numFmtId="165" fontId="14" fillId="2" borderId="3" xfId="0" applyNumberFormat="1" applyFont="1" applyFill="1" applyBorder="1" applyAlignment="1">
      <alignment horizontal="center" vertical="top"/>
    </xf>
    <xf numFmtId="165" fontId="14" fillId="2" borderId="3" xfId="0" applyNumberFormat="1" applyFont="1" applyFill="1" applyBorder="1" applyAlignment="1">
      <alignment horizontal="right" vertical="top" wrapText="1"/>
    </xf>
    <xf numFmtId="167" fontId="14" fillId="2" borderId="3" xfId="6" applyNumberFormat="1" applyFont="1" applyFill="1" applyBorder="1"/>
    <xf numFmtId="165" fontId="14" fillId="2" borderId="3" xfId="0" applyNumberFormat="1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 wrapText="1"/>
    </xf>
    <xf numFmtId="0" fontId="16" fillId="2" borderId="3" xfId="0" applyNumberFormat="1" applyFont="1" applyFill="1" applyBorder="1" applyAlignment="1">
      <alignment horizontal="center" vertical="center" wrapText="1"/>
    </xf>
    <xf numFmtId="0" fontId="13" fillId="2" borderId="1" xfId="1" applyFont="1" applyFill="1" applyBorder="1" applyAlignment="1">
      <alignment horizontal="left" vertical="center" wrapText="1"/>
    </xf>
    <xf numFmtId="0" fontId="14" fillId="2" borderId="2" xfId="0" applyFont="1" applyFill="1" applyBorder="1" applyAlignment="1">
      <alignment horizontal="center" vertical="top"/>
    </xf>
    <xf numFmtId="0" fontId="13" fillId="2" borderId="3" xfId="0" applyFont="1" applyFill="1" applyBorder="1" applyAlignment="1">
      <alignment horizontal="left" vertical="center" wrapText="1"/>
    </xf>
    <xf numFmtId="0" fontId="15" fillId="2" borderId="0" xfId="0" applyFont="1" applyFill="1"/>
    <xf numFmtId="165" fontId="37" fillId="2" borderId="3" xfId="0" applyNumberFormat="1" applyFont="1" applyFill="1" applyBorder="1" applyAlignment="1">
      <alignment horizontal="left" vertical="top" wrapText="1"/>
    </xf>
    <xf numFmtId="165" fontId="13" fillId="2" borderId="3" xfId="0" applyNumberFormat="1" applyFont="1" applyFill="1" applyBorder="1" applyAlignment="1">
      <alignment horizontal="left" vertical="center" wrapText="1"/>
    </xf>
    <xf numFmtId="0" fontId="14" fillId="2" borderId="2" xfId="0" applyFont="1" applyFill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/>
    </xf>
    <xf numFmtId="165" fontId="13" fillId="2" borderId="3" xfId="0" applyNumberFormat="1" applyFont="1" applyFill="1" applyBorder="1" applyAlignment="1">
      <alignment horizontal="left" vertical="top" wrapText="1"/>
    </xf>
    <xf numFmtId="0" fontId="16" fillId="2" borderId="2" xfId="0" applyFont="1" applyFill="1" applyBorder="1" applyAlignment="1">
      <alignment horizontal="center" vertical="center"/>
    </xf>
    <xf numFmtId="165" fontId="14" fillId="2" borderId="3" xfId="0" applyNumberFormat="1" applyFont="1" applyFill="1" applyBorder="1" applyAlignment="1">
      <alignment horizontal="right" vertical="center"/>
    </xf>
    <xf numFmtId="166" fontId="17" fillId="2" borderId="3" xfId="6" applyNumberFormat="1" applyFont="1" applyFill="1" applyBorder="1"/>
    <xf numFmtId="0" fontId="17" fillId="2" borderId="5" xfId="0" applyFont="1" applyFill="1" applyBorder="1" applyAlignment="1">
      <alignment horizontal="center" vertical="top"/>
    </xf>
    <xf numFmtId="0" fontId="17" fillId="2" borderId="6" xfId="0" applyFont="1" applyFill="1" applyBorder="1" applyAlignment="1">
      <alignment horizontal="center" vertical="top"/>
    </xf>
    <xf numFmtId="165" fontId="17" fillId="2" borderId="6" xfId="0" applyNumberFormat="1" applyFont="1" applyFill="1" applyBorder="1" applyAlignment="1">
      <alignment horizontal="center" vertical="top"/>
    </xf>
    <xf numFmtId="165" fontId="17" fillId="2" borderId="6" xfId="0" applyNumberFormat="1" applyFont="1" applyFill="1" applyBorder="1" applyAlignment="1">
      <alignment horizontal="left" vertical="top" wrapText="1"/>
    </xf>
    <xf numFmtId="165" fontId="17" fillId="2" borderId="6" xfId="0" applyNumberFormat="1" applyFont="1" applyFill="1" applyBorder="1" applyAlignment="1">
      <alignment horizontal="right" vertical="center"/>
    </xf>
    <xf numFmtId="165" fontId="34" fillId="2" borderId="0" xfId="0" applyNumberFormat="1" applyFont="1" applyFill="1" applyAlignment="1">
      <alignment horizontal="center" vertical="top"/>
    </xf>
    <xf numFmtId="165" fontId="34" fillId="2" borderId="0" xfId="0" applyNumberFormat="1" applyFont="1" applyFill="1" applyAlignment="1">
      <alignment horizontal="left" vertical="top" wrapText="1"/>
    </xf>
    <xf numFmtId="0" fontId="0" fillId="3" borderId="0" xfId="0" applyFill="1" applyAlignment="1">
      <alignment horizontal="center" vertical="top"/>
    </xf>
    <xf numFmtId="0" fontId="34" fillId="3" borderId="0" xfId="0" applyFont="1" applyFill="1" applyAlignment="1">
      <alignment horizontal="center" vertical="top"/>
    </xf>
    <xf numFmtId="172" fontId="41" fillId="0" borderId="1" xfId="0" applyNumberFormat="1" applyFont="1" applyBorder="1" applyAlignment="1" applyProtection="1">
      <alignment horizontal="right" vertical="center" wrapText="1" readingOrder="1"/>
      <protection locked="0"/>
    </xf>
    <xf numFmtId="4" fontId="12" fillId="0" borderId="25" xfId="5" applyNumberFormat="1" applyFont="1" applyFill="1" applyBorder="1" applyAlignment="1">
      <alignment horizontal="right" vertical="center"/>
    </xf>
    <xf numFmtId="167" fontId="25" fillId="2" borderId="3" xfId="6" applyNumberFormat="1" applyFont="1" applyFill="1" applyBorder="1" applyAlignment="1">
      <alignment horizontal="center" vertical="center"/>
    </xf>
    <xf numFmtId="167" fontId="16" fillId="4" borderId="3" xfId="6" applyNumberFormat="1" applyFont="1" applyFill="1" applyBorder="1" applyAlignment="1">
      <alignment horizontal="right"/>
    </xf>
    <xf numFmtId="167" fontId="17" fillId="4" borderId="3" xfId="6" applyNumberFormat="1" applyFont="1" applyFill="1" applyBorder="1" applyAlignment="1">
      <alignment horizontal="right"/>
    </xf>
    <xf numFmtId="166" fontId="17" fillId="4" borderId="3" xfId="6" applyFont="1" applyFill="1" applyBorder="1" applyAlignment="1">
      <alignment horizontal="right"/>
    </xf>
    <xf numFmtId="166" fontId="16" fillId="4" borderId="3" xfId="6" applyFont="1" applyFill="1" applyBorder="1" applyAlignment="1">
      <alignment horizontal="right"/>
    </xf>
    <xf numFmtId="166" fontId="38" fillId="4" borderId="3" xfId="6" applyFont="1" applyFill="1" applyBorder="1" applyAlignment="1">
      <alignment horizontal="right"/>
    </xf>
    <xf numFmtId="167" fontId="16" fillId="5" borderId="3" xfId="6" applyNumberFormat="1" applyFont="1" applyFill="1" applyBorder="1" applyAlignment="1">
      <alignment horizontal="right"/>
    </xf>
    <xf numFmtId="166" fontId="16" fillId="5" borderId="3" xfId="6" applyFont="1" applyFill="1" applyBorder="1" applyAlignment="1">
      <alignment horizontal="right"/>
    </xf>
    <xf numFmtId="0" fontId="4" fillId="0" borderId="3" xfId="0" applyNumberFormat="1" applyFont="1" applyBorder="1" applyAlignment="1">
      <alignment horizontal="center" vertical="center"/>
    </xf>
    <xf numFmtId="165" fontId="42" fillId="2" borderId="3" xfId="0" applyNumberFormat="1" applyFont="1" applyFill="1" applyBorder="1" applyAlignment="1">
      <alignment horizontal="left" vertical="center" wrapText="1"/>
    </xf>
    <xf numFmtId="0" fontId="42" fillId="2" borderId="3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/>
    </xf>
    <xf numFmtId="166" fontId="16" fillId="0" borderId="3" xfId="6" applyFont="1" applyFill="1" applyBorder="1" applyAlignment="1">
      <alignment horizontal="right"/>
    </xf>
    <xf numFmtId="166" fontId="17" fillId="0" borderId="3" xfId="6" applyFont="1" applyFill="1" applyBorder="1" applyAlignment="1">
      <alignment horizontal="right"/>
    </xf>
    <xf numFmtId="0" fontId="17" fillId="0" borderId="3" xfId="0" applyFont="1" applyFill="1" applyBorder="1" applyAlignment="1">
      <alignment horizontal="center" vertical="top"/>
    </xf>
    <xf numFmtId="166" fontId="16" fillId="0" borderId="3" xfId="6" applyNumberFormat="1" applyFont="1" applyFill="1" applyBorder="1" applyAlignment="1">
      <alignment horizontal="right"/>
    </xf>
    <xf numFmtId="167" fontId="16" fillId="0" borderId="3" xfId="6" applyNumberFormat="1" applyFont="1" applyFill="1" applyBorder="1" applyAlignment="1">
      <alignment horizontal="right"/>
    </xf>
    <xf numFmtId="166" fontId="17" fillId="0" borderId="3" xfId="6" applyNumberFormat="1" applyFont="1" applyFill="1" applyBorder="1" applyAlignment="1">
      <alignment horizontal="right"/>
    </xf>
    <xf numFmtId="167" fontId="17" fillId="0" borderId="3" xfId="6" applyNumberFormat="1" applyFont="1" applyFill="1" applyBorder="1" applyAlignment="1">
      <alignment horizontal="right"/>
    </xf>
    <xf numFmtId="172" fontId="41" fillId="0" borderId="1" xfId="0" applyNumberFormat="1" applyFont="1" applyFill="1" applyBorder="1" applyAlignment="1" applyProtection="1">
      <alignment horizontal="right" vertical="center" wrapText="1" readingOrder="1"/>
      <protection locked="0"/>
    </xf>
    <xf numFmtId="166" fontId="16" fillId="0" borderId="3" xfId="6" applyFont="1" applyFill="1" applyBorder="1"/>
    <xf numFmtId="0" fontId="0" fillId="0" borderId="0" xfId="0" applyFill="1" applyAlignment="1">
      <alignment horizontal="left" vertical="top"/>
    </xf>
    <xf numFmtId="0" fontId="17" fillId="4" borderId="3" xfId="0" applyFont="1" applyFill="1" applyBorder="1" applyAlignment="1">
      <alignment horizontal="left" vertical="top" wrapText="1"/>
    </xf>
    <xf numFmtId="0" fontId="4" fillId="0" borderId="3" xfId="0" applyNumberFormat="1" applyFont="1" applyBorder="1" applyAlignment="1">
      <alignment horizontal="center" vertical="center"/>
    </xf>
    <xf numFmtId="0" fontId="4" fillId="0" borderId="3" xfId="0" applyNumberFormat="1" applyFont="1" applyBorder="1" applyAlignment="1">
      <alignment horizontal="center" vertical="center" wrapText="1"/>
    </xf>
    <xf numFmtId="0" fontId="0" fillId="4" borderId="0" xfId="0" applyFill="1" applyAlignment="1">
      <alignment horizontal="center" vertical="top"/>
    </xf>
    <xf numFmtId="165" fontId="0" fillId="4" borderId="0" xfId="0" applyNumberFormat="1" applyFill="1" applyAlignment="1">
      <alignment horizontal="right" vertical="top"/>
    </xf>
    <xf numFmtId="165" fontId="0" fillId="4" borderId="0" xfId="0" applyNumberFormat="1" applyFill="1" applyAlignment="1">
      <alignment horizontal="center" vertical="top"/>
    </xf>
    <xf numFmtId="165" fontId="32" fillId="4" borderId="0" xfId="0" applyNumberFormat="1" applyFont="1" applyFill="1" applyAlignment="1">
      <alignment horizontal="right" vertical="top"/>
    </xf>
    <xf numFmtId="165" fontId="32" fillId="4" borderId="0" xfId="0" applyNumberFormat="1" applyFont="1" applyFill="1" applyAlignment="1">
      <alignment horizontal="center" vertical="top"/>
    </xf>
    <xf numFmtId="0" fontId="0" fillId="4" borderId="0" xfId="0" applyFill="1" applyAlignment="1">
      <alignment horizontal="left" vertical="top"/>
    </xf>
    <xf numFmtId="0" fontId="32" fillId="4" borderId="0" xfId="0" applyFont="1" applyFill="1" applyAlignment="1">
      <alignment horizontal="left" vertical="top"/>
    </xf>
    <xf numFmtId="0" fontId="4" fillId="4" borderId="3" xfId="0" applyNumberFormat="1" applyFont="1" applyFill="1" applyBorder="1" applyAlignment="1">
      <alignment horizontal="center" vertical="center" wrapText="1"/>
    </xf>
    <xf numFmtId="0" fontId="17" fillId="4" borderId="3" xfId="0" applyNumberFormat="1" applyFont="1" applyFill="1" applyBorder="1" applyAlignment="1">
      <alignment horizontal="center" vertical="center" wrapText="1"/>
    </xf>
    <xf numFmtId="0" fontId="4" fillId="4" borderId="3" xfId="0" applyNumberFormat="1" applyFont="1" applyFill="1" applyBorder="1" applyAlignment="1">
      <alignment horizontal="center" vertical="center"/>
    </xf>
    <xf numFmtId="0" fontId="17" fillId="4" borderId="3" xfId="0" applyNumberFormat="1" applyFont="1" applyFill="1" applyBorder="1" applyAlignment="1">
      <alignment horizontal="center" vertical="center"/>
    </xf>
    <xf numFmtId="167" fontId="16" fillId="4" borderId="0" xfId="6" applyNumberFormat="1" applyFont="1" applyFill="1"/>
    <xf numFmtId="0" fontId="16" fillId="4" borderId="3" xfId="6" applyNumberFormat="1" applyFont="1" applyFill="1" applyBorder="1" applyAlignment="1">
      <alignment horizontal="right"/>
    </xf>
    <xf numFmtId="166" fontId="16" fillId="4" borderId="0" xfId="6" applyFont="1" applyFill="1"/>
    <xf numFmtId="0" fontId="17" fillId="4" borderId="3" xfId="0" applyFont="1" applyFill="1" applyBorder="1" applyAlignment="1">
      <alignment horizontal="center" vertical="top"/>
    </xf>
    <xf numFmtId="165" fontId="17" fillId="4" borderId="3" xfId="0" applyNumberFormat="1" applyFont="1" applyFill="1" applyBorder="1" applyAlignment="1">
      <alignment horizontal="right" vertical="top"/>
    </xf>
    <xf numFmtId="167" fontId="17" fillId="4" borderId="3" xfId="0" applyNumberFormat="1" applyFont="1" applyFill="1" applyBorder="1" applyAlignment="1">
      <alignment horizontal="right" vertical="top"/>
    </xf>
    <xf numFmtId="167" fontId="17" fillId="4" borderId="3" xfId="0" applyNumberFormat="1" applyFont="1" applyFill="1" applyBorder="1" applyAlignment="1">
      <alignment horizontal="center" vertical="top"/>
    </xf>
    <xf numFmtId="166" fontId="16" fillId="4" borderId="3" xfId="6" applyNumberFormat="1" applyFont="1" applyFill="1" applyBorder="1" applyAlignment="1">
      <alignment horizontal="right"/>
    </xf>
    <xf numFmtId="166" fontId="17" fillId="4" borderId="3" xfId="6" applyFont="1" applyFill="1" applyBorder="1"/>
    <xf numFmtId="167" fontId="17" fillId="4" borderId="3" xfId="6" applyNumberFormat="1" applyFont="1" applyFill="1" applyBorder="1"/>
    <xf numFmtId="166" fontId="17" fillId="4" borderId="3" xfId="6" applyNumberFormat="1" applyFont="1" applyFill="1" applyBorder="1" applyAlignment="1">
      <alignment horizontal="right"/>
    </xf>
    <xf numFmtId="165" fontId="17" fillId="4" borderId="3" xfId="0" applyNumberFormat="1" applyFont="1" applyFill="1" applyBorder="1" applyAlignment="1">
      <alignment horizontal="right" vertical="center"/>
    </xf>
    <xf numFmtId="166" fontId="16" fillId="4" borderId="3" xfId="6" applyFont="1" applyFill="1" applyBorder="1"/>
    <xf numFmtId="167" fontId="16" fillId="4" borderId="3" xfId="6" applyNumberFormat="1" applyFont="1" applyFill="1" applyBorder="1"/>
    <xf numFmtId="0" fontId="17" fillId="4" borderId="0" xfId="0" applyFont="1" applyFill="1" applyAlignment="1">
      <alignment horizontal="center" vertical="top"/>
    </xf>
    <xf numFmtId="165" fontId="17" fillId="4" borderId="0" xfId="0" applyNumberFormat="1" applyFont="1" applyFill="1" applyAlignment="1">
      <alignment horizontal="right" vertical="top"/>
    </xf>
    <xf numFmtId="167" fontId="17" fillId="4" borderId="0" xfId="0" applyNumberFormat="1" applyFont="1" applyFill="1" applyAlignment="1">
      <alignment horizontal="right" vertical="top"/>
    </xf>
    <xf numFmtId="0" fontId="34" fillId="4" borderId="0" xfId="0" applyFont="1" applyFill="1" applyAlignment="1">
      <alignment horizontal="center" vertical="top"/>
    </xf>
    <xf numFmtId="165" fontId="34" fillId="4" borderId="0" xfId="0" applyNumberFormat="1" applyFont="1" applyFill="1" applyAlignment="1">
      <alignment horizontal="right" vertical="top"/>
    </xf>
    <xf numFmtId="167" fontId="34" fillId="4" borderId="0" xfId="0" applyNumberFormat="1" applyFont="1" applyFill="1" applyAlignment="1">
      <alignment horizontal="right" vertical="top"/>
    </xf>
    <xf numFmtId="0" fontId="23" fillId="2" borderId="7" xfId="0" applyFont="1" applyFill="1" applyBorder="1" applyAlignment="1">
      <alignment horizontal="center"/>
    </xf>
    <xf numFmtId="0" fontId="23" fillId="2" borderId="24" xfId="0" applyFont="1" applyFill="1" applyBorder="1" applyAlignment="1">
      <alignment horizontal="center"/>
    </xf>
    <xf numFmtId="0" fontId="23" fillId="2" borderId="20" xfId="0" applyFont="1" applyFill="1" applyBorder="1" applyAlignment="1">
      <alignment horizontal="center"/>
    </xf>
    <xf numFmtId="0" fontId="0" fillId="6" borderId="0" xfId="0" applyFill="1" applyAlignment="1">
      <alignment horizontal="left" vertical="top"/>
    </xf>
    <xf numFmtId="165" fontId="0" fillId="6" borderId="0" xfId="0" applyNumberFormat="1" applyFill="1" applyAlignment="1">
      <alignment horizontal="right" vertical="top"/>
    </xf>
    <xf numFmtId="0" fontId="4" fillId="6" borderId="3" xfId="0" applyNumberFormat="1" applyFont="1" applyFill="1" applyBorder="1" applyAlignment="1">
      <alignment horizontal="center" vertical="center" wrapText="1"/>
    </xf>
    <xf numFmtId="0" fontId="4" fillId="6" borderId="3" xfId="0" applyNumberFormat="1" applyFont="1" applyFill="1" applyBorder="1" applyAlignment="1">
      <alignment horizontal="center" vertical="center"/>
    </xf>
    <xf numFmtId="167" fontId="16" fillId="6" borderId="3" xfId="6" applyNumberFormat="1" applyFont="1" applyFill="1" applyBorder="1" applyAlignment="1">
      <alignment horizontal="right"/>
    </xf>
    <xf numFmtId="166" fontId="16" fillId="6" borderId="3" xfId="6" applyFont="1" applyFill="1" applyBorder="1"/>
    <xf numFmtId="165" fontId="17" fillId="6" borderId="3" xfId="0" applyNumberFormat="1" applyFont="1" applyFill="1" applyBorder="1" applyAlignment="1">
      <alignment horizontal="right" vertical="top"/>
    </xf>
    <xf numFmtId="166" fontId="16" fillId="6" borderId="3" xfId="6" applyFont="1" applyFill="1" applyBorder="1" applyAlignment="1">
      <alignment horizontal="right"/>
    </xf>
    <xf numFmtId="0" fontId="17" fillId="6" borderId="3" xfId="0" applyFont="1" applyFill="1" applyBorder="1" applyAlignment="1">
      <alignment horizontal="center" vertical="top"/>
    </xf>
    <xf numFmtId="166" fontId="17" fillId="6" borderId="3" xfId="6" applyFont="1" applyFill="1" applyBorder="1"/>
    <xf numFmtId="166" fontId="17" fillId="6" borderId="3" xfId="6" applyFont="1" applyFill="1" applyBorder="1" applyAlignment="1">
      <alignment horizontal="right"/>
    </xf>
    <xf numFmtId="166" fontId="16" fillId="6" borderId="3" xfId="6" applyNumberFormat="1" applyFont="1" applyFill="1" applyBorder="1" applyAlignment="1">
      <alignment horizontal="right"/>
    </xf>
    <xf numFmtId="166" fontId="17" fillId="6" borderId="3" xfId="6" applyNumberFormat="1" applyFont="1" applyFill="1" applyBorder="1" applyAlignment="1">
      <alignment horizontal="right"/>
    </xf>
    <xf numFmtId="167" fontId="17" fillId="6" borderId="3" xfId="6" applyNumberFormat="1" applyFont="1" applyFill="1" applyBorder="1" applyAlignment="1">
      <alignment horizontal="right"/>
    </xf>
    <xf numFmtId="165" fontId="17" fillId="6" borderId="0" xfId="0" applyNumberFormat="1" applyFont="1" applyFill="1" applyAlignment="1">
      <alignment horizontal="right" vertical="top"/>
    </xf>
    <xf numFmtId="165" fontId="34" fillId="6" borderId="0" xfId="0" applyNumberFormat="1" applyFont="1" applyFill="1" applyAlignment="1">
      <alignment horizontal="right" vertical="top"/>
    </xf>
    <xf numFmtId="167" fontId="5" fillId="2" borderId="3" xfId="6" applyNumberFormat="1" applyFont="1" applyFill="1" applyBorder="1" applyAlignment="1">
      <alignment horizontal="right"/>
    </xf>
    <xf numFmtId="167" fontId="4" fillId="2" borderId="3" xfId="6" applyNumberFormat="1" applyFont="1" applyFill="1" applyBorder="1" applyAlignment="1">
      <alignment horizontal="right"/>
    </xf>
    <xf numFmtId="166" fontId="4" fillId="2" borderId="3" xfId="6" applyFont="1" applyFill="1" applyBorder="1" applyAlignment="1">
      <alignment horizontal="right"/>
    </xf>
    <xf numFmtId="166" fontId="5" fillId="2" borderId="3" xfId="6" applyFont="1" applyFill="1" applyBorder="1" applyAlignment="1">
      <alignment horizontal="right"/>
    </xf>
    <xf numFmtId="165" fontId="4" fillId="2" borderId="3" xfId="0" applyNumberFormat="1" applyFont="1" applyFill="1" applyBorder="1" applyAlignment="1">
      <alignment horizontal="right" vertical="top"/>
    </xf>
    <xf numFmtId="166" fontId="4" fillId="2" borderId="3" xfId="6" applyFont="1" applyFill="1" applyBorder="1"/>
    <xf numFmtId="0" fontId="4" fillId="2" borderId="3" xfId="0" applyFont="1" applyFill="1" applyBorder="1" applyAlignment="1">
      <alignment horizontal="center" vertical="top"/>
    </xf>
    <xf numFmtId="167" fontId="4" fillId="2" borderId="3" xfId="6" applyNumberFormat="1" applyFont="1" applyFill="1" applyBorder="1"/>
    <xf numFmtId="166" fontId="43" fillId="2" borderId="3" xfId="6" applyFont="1" applyFill="1" applyBorder="1" applyAlignment="1">
      <alignment horizontal="right"/>
    </xf>
    <xf numFmtId="165" fontId="4" fillId="2" borderId="3" xfId="0" applyNumberFormat="1" applyFont="1" applyFill="1" applyBorder="1" applyAlignment="1">
      <alignment horizontal="right" vertical="center"/>
    </xf>
    <xf numFmtId="165" fontId="5" fillId="2" borderId="3" xfId="0" applyNumberFormat="1" applyFont="1" applyFill="1" applyBorder="1" applyAlignment="1">
      <alignment horizontal="right" vertical="center" wrapText="1"/>
    </xf>
    <xf numFmtId="165" fontId="7" fillId="2" borderId="3" xfId="0" applyNumberFormat="1" applyFont="1" applyFill="1" applyBorder="1" applyAlignment="1">
      <alignment horizontal="right" vertical="center" wrapText="1"/>
    </xf>
    <xf numFmtId="165" fontId="5" fillId="2" borderId="3" xfId="0" applyNumberFormat="1" applyFont="1" applyFill="1" applyBorder="1" applyAlignment="1">
      <alignment horizontal="center" vertical="center"/>
    </xf>
    <xf numFmtId="165" fontId="7" fillId="2" borderId="3" xfId="0" applyNumberFormat="1" applyFont="1" applyFill="1" applyBorder="1" applyAlignment="1">
      <alignment horizontal="center" vertical="center"/>
    </xf>
    <xf numFmtId="165" fontId="5" fillId="2" borderId="3" xfId="0" applyNumberFormat="1" applyFont="1" applyFill="1" applyBorder="1" applyAlignment="1">
      <alignment horizontal="center" vertical="top"/>
    </xf>
    <xf numFmtId="165" fontId="4" fillId="2" borderId="3" xfId="0" applyNumberFormat="1" applyFont="1" applyFill="1" applyBorder="1" applyAlignment="1">
      <alignment horizontal="center" vertical="top"/>
    </xf>
    <xf numFmtId="165" fontId="7" fillId="2" borderId="3" xfId="0" applyNumberFormat="1" applyFont="1" applyFill="1" applyBorder="1" applyAlignment="1">
      <alignment horizontal="center" vertical="top"/>
    </xf>
    <xf numFmtId="165" fontId="7" fillId="2" borderId="3" xfId="0" applyNumberFormat="1" applyFont="1" applyFill="1" applyBorder="1" applyAlignment="1">
      <alignment horizontal="right" vertical="top" wrapText="1"/>
    </xf>
    <xf numFmtId="167" fontId="7" fillId="2" borderId="3" xfId="6" applyNumberFormat="1" applyFont="1" applyFill="1" applyBorder="1"/>
    <xf numFmtId="165" fontId="7" fillId="2" borderId="3" xfId="0" applyNumberFormat="1" applyFont="1" applyFill="1" applyBorder="1" applyAlignment="1">
      <alignment horizontal="center" vertical="center" wrapText="1"/>
    </xf>
    <xf numFmtId="167" fontId="5" fillId="2" borderId="3" xfId="6" applyNumberFormat="1" applyFont="1" applyFill="1" applyBorder="1"/>
    <xf numFmtId="165" fontId="7" fillId="2" borderId="3" xfId="0" applyNumberFormat="1" applyFont="1" applyFill="1" applyBorder="1" applyAlignment="1">
      <alignment horizontal="right" vertical="center"/>
    </xf>
    <xf numFmtId="0" fontId="4" fillId="0" borderId="3" xfId="0" applyNumberFormat="1" applyFont="1" applyFill="1" applyBorder="1" applyAlignment="1">
      <alignment horizontal="center" vertical="center"/>
    </xf>
    <xf numFmtId="0" fontId="4" fillId="6" borderId="3" xfId="0" applyNumberFormat="1" applyFont="1" applyFill="1" applyBorder="1" applyAlignment="1">
      <alignment horizontal="center" vertical="center"/>
    </xf>
    <xf numFmtId="165" fontId="0" fillId="0" borderId="0" xfId="0" applyNumberFormat="1" applyFill="1" applyAlignment="1">
      <alignment horizontal="right" vertical="top"/>
    </xf>
    <xf numFmtId="165" fontId="0" fillId="0" borderId="0" xfId="0" applyNumberFormat="1" applyFill="1" applyAlignment="1">
      <alignment horizontal="center" vertical="top"/>
    </xf>
    <xf numFmtId="166" fontId="14" fillId="0" borderId="3" xfId="6" applyFont="1" applyFill="1" applyBorder="1" applyAlignment="1">
      <alignment horizontal="right"/>
    </xf>
    <xf numFmtId="0" fontId="17" fillId="0" borderId="3" xfId="0" applyFont="1" applyFill="1" applyBorder="1" applyAlignment="1">
      <alignment horizontal="left" vertical="top" wrapText="1"/>
    </xf>
    <xf numFmtId="166" fontId="17" fillId="0" borderId="3" xfId="6" applyFont="1" applyFill="1" applyBorder="1"/>
    <xf numFmtId="0" fontId="17" fillId="0" borderId="3" xfId="0" applyFont="1" applyFill="1" applyBorder="1" applyAlignment="1">
      <alignment horizontal="left" vertical="center" wrapText="1"/>
    </xf>
    <xf numFmtId="167" fontId="17" fillId="0" borderId="3" xfId="6" applyNumberFormat="1" applyFont="1" applyFill="1" applyBorder="1"/>
    <xf numFmtId="165" fontId="34" fillId="0" borderId="0" xfId="0" applyNumberFormat="1" applyFont="1" applyFill="1" applyAlignment="1">
      <alignment horizontal="right" vertical="top"/>
    </xf>
    <xf numFmtId="166" fontId="14" fillId="6" borderId="3" xfId="6" applyFont="1" applyFill="1" applyBorder="1" applyAlignment="1">
      <alignment horizontal="right"/>
    </xf>
    <xf numFmtId="0" fontId="17" fillId="6" borderId="3" xfId="0" applyFont="1" applyFill="1" applyBorder="1" applyAlignment="1">
      <alignment horizontal="left" vertical="top" wrapText="1"/>
    </xf>
    <xf numFmtId="0" fontId="17" fillId="6" borderId="3" xfId="0" applyFont="1" applyFill="1" applyBorder="1" applyAlignment="1">
      <alignment horizontal="left" vertical="center" wrapText="1"/>
    </xf>
    <xf numFmtId="167" fontId="17" fillId="6" borderId="3" xfId="6" applyNumberFormat="1" applyFont="1" applyFill="1" applyBorder="1"/>
    <xf numFmtId="49" fontId="17" fillId="2" borderId="3" xfId="0" applyNumberFormat="1" applyFont="1" applyFill="1" applyBorder="1" applyAlignment="1">
      <alignment horizontal="left" vertical="center" wrapText="1"/>
    </xf>
    <xf numFmtId="0" fontId="4" fillId="0" borderId="3" xfId="0" applyNumberFormat="1" applyFont="1" applyFill="1" applyBorder="1" applyAlignment="1">
      <alignment horizontal="center" vertical="top"/>
    </xf>
    <xf numFmtId="165" fontId="16" fillId="0" borderId="3" xfId="0" applyNumberFormat="1" applyFont="1" applyFill="1" applyBorder="1" applyAlignment="1">
      <alignment horizontal="right" vertical="center" wrapText="1"/>
    </xf>
    <xf numFmtId="165" fontId="17" fillId="0" borderId="3" xfId="0" applyNumberFormat="1" applyFont="1" applyFill="1" applyBorder="1" applyAlignment="1">
      <alignment horizontal="right" vertical="center"/>
    </xf>
    <xf numFmtId="165" fontId="14" fillId="0" borderId="3" xfId="0" applyNumberFormat="1" applyFont="1" applyFill="1" applyBorder="1" applyAlignment="1">
      <alignment horizontal="right" vertical="center" wrapText="1"/>
    </xf>
    <xf numFmtId="165" fontId="16" fillId="0" borderId="3" xfId="0" applyNumberFormat="1" applyFont="1" applyFill="1" applyBorder="1" applyAlignment="1">
      <alignment horizontal="center" vertical="center"/>
    </xf>
    <xf numFmtId="165" fontId="14" fillId="0" borderId="3" xfId="0" applyNumberFormat="1" applyFont="1" applyFill="1" applyBorder="1" applyAlignment="1">
      <alignment horizontal="center" vertical="center"/>
    </xf>
    <xf numFmtId="165" fontId="16" fillId="0" borderId="3" xfId="0" applyNumberFormat="1" applyFont="1" applyFill="1" applyBorder="1" applyAlignment="1">
      <alignment horizontal="center" vertical="top"/>
    </xf>
    <xf numFmtId="165" fontId="17" fillId="0" borderId="3" xfId="0" applyNumberFormat="1" applyFont="1" applyFill="1" applyBorder="1" applyAlignment="1">
      <alignment horizontal="center" vertical="top"/>
    </xf>
    <xf numFmtId="165" fontId="14" fillId="0" borderId="3" xfId="0" applyNumberFormat="1" applyFont="1" applyFill="1" applyBorder="1" applyAlignment="1">
      <alignment horizontal="center" vertical="top"/>
    </xf>
    <xf numFmtId="165" fontId="14" fillId="0" borderId="3" xfId="0" applyNumberFormat="1" applyFont="1" applyFill="1" applyBorder="1" applyAlignment="1">
      <alignment horizontal="right" vertical="top" wrapText="1"/>
    </xf>
    <xf numFmtId="167" fontId="14" fillId="0" borderId="3" xfId="6" applyNumberFormat="1" applyFont="1" applyFill="1" applyBorder="1"/>
    <xf numFmtId="165" fontId="14" fillId="0" borderId="3" xfId="0" applyNumberFormat="1" applyFont="1" applyFill="1" applyBorder="1" applyAlignment="1">
      <alignment horizontal="center" vertical="center" wrapText="1"/>
    </xf>
    <xf numFmtId="167" fontId="16" fillId="0" borderId="3" xfId="6" applyNumberFormat="1" applyFont="1" applyFill="1" applyBorder="1"/>
    <xf numFmtId="165" fontId="14" fillId="0" borderId="3" xfId="0" applyNumberFormat="1" applyFont="1" applyFill="1" applyBorder="1" applyAlignment="1">
      <alignment horizontal="right" vertical="center"/>
    </xf>
    <xf numFmtId="165" fontId="17" fillId="0" borderId="6" xfId="0" applyNumberFormat="1" applyFont="1" applyFill="1" applyBorder="1" applyAlignment="1">
      <alignment horizontal="right" vertical="center"/>
    </xf>
    <xf numFmtId="0" fontId="4" fillId="4" borderId="3" xfId="0" applyNumberFormat="1" applyFont="1" applyFill="1" applyBorder="1" applyAlignment="1">
      <alignment horizontal="center" vertical="center"/>
    </xf>
    <xf numFmtId="0" fontId="4" fillId="6" borderId="3" xfId="0" applyNumberFormat="1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NumberFormat="1" applyFont="1" applyBorder="1" applyAlignment="1">
      <alignment horizontal="center" vertical="center"/>
    </xf>
    <xf numFmtId="0" fontId="4" fillId="2" borderId="3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Border="1" applyAlignment="1">
      <alignment horizontal="center" vertical="center" wrapText="1"/>
    </xf>
    <xf numFmtId="0" fontId="4" fillId="0" borderId="7" xfId="0" applyNumberFormat="1" applyFont="1" applyBorder="1" applyAlignment="1">
      <alignment horizontal="center" vertical="center"/>
    </xf>
    <xf numFmtId="0" fontId="4" fillId="2" borderId="3" xfId="0" applyNumberFormat="1" applyFont="1" applyFill="1" applyBorder="1" applyAlignment="1">
      <alignment horizontal="center" vertical="center"/>
    </xf>
    <xf numFmtId="165" fontId="4" fillId="4" borderId="0" xfId="0" applyNumberFormat="1" applyFont="1" applyFill="1" applyAlignment="1">
      <alignment horizontal="right" vertical="top"/>
    </xf>
    <xf numFmtId="0" fontId="0" fillId="4" borderId="0" xfId="0" applyFill="1" applyAlignment="1">
      <alignment horizontal="left" vertical="top" wrapText="1"/>
    </xf>
    <xf numFmtId="0" fontId="0" fillId="4" borderId="0" xfId="0" applyFill="1"/>
    <xf numFmtId="166" fontId="0" fillId="4" borderId="0" xfId="0" applyNumberFormat="1" applyFill="1" applyAlignment="1">
      <alignment horizontal="left" vertical="top"/>
    </xf>
    <xf numFmtId="165" fontId="4" fillId="4" borderId="0" xfId="0" applyNumberFormat="1" applyFont="1" applyFill="1" applyAlignment="1">
      <alignment horizontal="right" vertical="center"/>
    </xf>
    <xf numFmtId="0" fontId="4" fillId="2" borderId="3" xfId="0" applyNumberFormat="1" applyFont="1" applyFill="1" applyBorder="1" applyAlignment="1">
      <alignment horizontal="center" vertical="center" wrapText="1"/>
    </xf>
    <xf numFmtId="0" fontId="31" fillId="2" borderId="0" xfId="0" applyFont="1" applyFill="1" applyAlignment="1">
      <alignment horizontal="center"/>
    </xf>
    <xf numFmtId="14" fontId="25" fillId="2" borderId="3" xfId="0" applyNumberFormat="1" applyFont="1" applyFill="1" applyBorder="1"/>
    <xf numFmtId="0" fontId="25" fillId="2" borderId="3" xfId="0" applyFont="1" applyFill="1" applyBorder="1" applyAlignment="1">
      <alignment horizontal="center" vertical="center"/>
    </xf>
    <xf numFmtId="0" fontId="25" fillId="2" borderId="0" xfId="0" applyFont="1" applyFill="1"/>
    <xf numFmtId="166" fontId="25" fillId="2" borderId="3" xfId="0" applyNumberFormat="1" applyFont="1" applyFill="1" applyBorder="1"/>
    <xf numFmtId="2" fontId="25" fillId="2" borderId="3" xfId="0" applyNumberFormat="1" applyFont="1" applyFill="1" applyBorder="1"/>
    <xf numFmtId="165" fontId="6" fillId="4" borderId="0" xfId="0" applyNumberFormat="1" applyFont="1" applyFill="1" applyAlignment="1">
      <alignment horizontal="left" vertical="center"/>
    </xf>
    <xf numFmtId="0" fontId="9" fillId="0" borderId="4" xfId="0" applyFont="1" applyBorder="1" applyAlignment="1">
      <alignment horizontal="center" vertical="center" wrapText="1"/>
    </xf>
    <xf numFmtId="165" fontId="4" fillId="6" borderId="19" xfId="0" applyNumberFormat="1" applyFont="1" applyFill="1" applyBorder="1" applyAlignment="1">
      <alignment horizontal="center" vertical="center"/>
    </xf>
    <xf numFmtId="0" fontId="4" fillId="6" borderId="3" xfId="0" applyNumberFormat="1" applyFont="1" applyFill="1" applyBorder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4" fillId="4" borderId="7" xfId="0" applyNumberFormat="1" applyFont="1" applyFill="1" applyBorder="1" applyAlignment="1">
      <alignment horizontal="center" vertical="center"/>
    </xf>
    <xf numFmtId="0" fontId="4" fillId="4" borderId="20" xfId="0" applyNumberFormat="1" applyFont="1" applyFill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4" borderId="3" xfId="0" applyNumberFormat="1" applyFont="1" applyFill="1" applyBorder="1" applyAlignment="1">
      <alignment horizontal="center" vertical="center"/>
    </xf>
    <xf numFmtId="0" fontId="17" fillId="4" borderId="3" xfId="0" applyNumberFormat="1" applyFont="1" applyFill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165" fontId="4" fillId="4" borderId="19" xfId="0" applyNumberFormat="1" applyFont="1" applyFill="1" applyBorder="1" applyAlignment="1">
      <alignment horizontal="center" vertical="center"/>
    </xf>
    <xf numFmtId="165" fontId="17" fillId="4" borderId="19" xfId="0" applyNumberFormat="1" applyFont="1" applyFill="1" applyBorder="1" applyAlignment="1">
      <alignment horizontal="center" vertical="center"/>
    </xf>
    <xf numFmtId="0" fontId="4" fillId="0" borderId="22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3" xfId="0" applyNumberFormat="1" applyFont="1" applyBorder="1" applyAlignment="1">
      <alignment horizontal="center" vertical="center"/>
    </xf>
    <xf numFmtId="165" fontId="4" fillId="0" borderId="19" xfId="0" applyNumberFormat="1" applyFont="1" applyBorder="1" applyAlignment="1">
      <alignment horizontal="center" vertical="center"/>
    </xf>
    <xf numFmtId="165" fontId="4" fillId="4" borderId="14" xfId="0" applyNumberFormat="1" applyFont="1" applyFill="1" applyBorder="1" applyAlignment="1">
      <alignment horizontal="center" vertical="center" wrapText="1"/>
    </xf>
    <xf numFmtId="165" fontId="4" fillId="4" borderId="15" xfId="0" applyNumberFormat="1" applyFont="1" applyFill="1" applyBorder="1" applyAlignment="1">
      <alignment horizontal="center" vertical="center" wrapText="1"/>
    </xf>
    <xf numFmtId="165" fontId="4" fillId="4" borderId="16" xfId="0" applyNumberFormat="1" applyFont="1" applyFill="1" applyBorder="1" applyAlignment="1">
      <alignment horizontal="center" vertical="center" wrapText="1"/>
    </xf>
    <xf numFmtId="0" fontId="4" fillId="4" borderId="17" xfId="0" applyNumberFormat="1" applyFont="1" applyFill="1" applyBorder="1" applyAlignment="1">
      <alignment horizontal="center" vertical="center"/>
    </xf>
    <xf numFmtId="0" fontId="4" fillId="4" borderId="18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/>
    </xf>
    <xf numFmtId="0" fontId="4" fillId="0" borderId="7" xfId="0" applyNumberFormat="1" applyFont="1" applyBorder="1" applyAlignment="1">
      <alignment horizontal="center" vertical="center"/>
    </xf>
    <xf numFmtId="165" fontId="4" fillId="0" borderId="14" xfId="0" applyNumberFormat="1" applyFont="1" applyBorder="1" applyAlignment="1">
      <alignment horizontal="center" vertical="center" wrapText="1"/>
    </xf>
    <xf numFmtId="165" fontId="4" fillId="0" borderId="15" xfId="0" applyNumberFormat="1" applyFont="1" applyBorder="1" applyAlignment="1">
      <alignment horizontal="center" vertical="center" wrapText="1"/>
    </xf>
    <xf numFmtId="165" fontId="4" fillId="0" borderId="16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2" borderId="19" xfId="0" applyNumberFormat="1" applyFont="1" applyFill="1" applyBorder="1" applyAlignment="1">
      <alignment horizontal="center" vertical="center" wrapText="1"/>
    </xf>
    <xf numFmtId="0" fontId="4" fillId="2" borderId="3" xfId="0" applyNumberFormat="1" applyFont="1" applyFill="1" applyBorder="1" applyAlignment="1">
      <alignment horizontal="center" vertical="center" wrapText="1"/>
    </xf>
    <xf numFmtId="165" fontId="4" fillId="0" borderId="14" xfId="0" applyNumberFormat="1" applyFont="1" applyBorder="1" applyAlignment="1">
      <alignment horizontal="center" vertical="center"/>
    </xf>
    <xf numFmtId="0" fontId="4" fillId="0" borderId="21" xfId="0" applyNumberFormat="1" applyFont="1" applyBorder="1" applyAlignment="1">
      <alignment horizontal="center" vertical="center"/>
    </xf>
    <xf numFmtId="0" fontId="4" fillId="0" borderId="2" xfId="0" applyNumberFormat="1" applyFont="1" applyBorder="1" applyAlignment="1">
      <alignment horizontal="center" vertical="center"/>
    </xf>
    <xf numFmtId="0" fontId="4" fillId="0" borderId="19" xfId="0" applyNumberFormat="1" applyFont="1" applyBorder="1" applyAlignment="1">
      <alignment horizontal="center" vertical="center"/>
    </xf>
    <xf numFmtId="0" fontId="4" fillId="0" borderId="19" xfId="0" applyNumberFormat="1" applyFont="1" applyBorder="1" applyAlignment="1">
      <alignment horizontal="center" vertical="center" wrapText="1"/>
    </xf>
    <xf numFmtId="0" fontId="4" fillId="0" borderId="3" xfId="0" applyNumberFormat="1" applyFont="1" applyBorder="1" applyAlignment="1">
      <alignment horizontal="center" vertical="center" wrapText="1"/>
    </xf>
    <xf numFmtId="165" fontId="6" fillId="0" borderId="0" xfId="0" applyNumberFormat="1" applyFont="1" applyAlignment="1">
      <alignment horizontal="left" vertical="center"/>
    </xf>
    <xf numFmtId="165" fontId="4" fillId="2" borderId="19" xfId="0" applyNumberFormat="1" applyFont="1" applyFill="1" applyBorder="1" applyAlignment="1">
      <alignment horizontal="center" vertical="center"/>
    </xf>
    <xf numFmtId="0" fontId="2" fillId="0" borderId="0" xfId="0" applyNumberFormat="1" applyFont="1" applyAlignment="1">
      <alignment horizontal="center" vertical="center" wrapText="1"/>
    </xf>
    <xf numFmtId="165" fontId="4" fillId="0" borderId="19" xfId="0" applyNumberFormat="1" applyFont="1" applyFill="1" applyBorder="1" applyAlignment="1">
      <alignment horizontal="center" vertical="center"/>
    </xf>
    <xf numFmtId="0" fontId="4" fillId="2" borderId="3" xfId="0" applyNumberFormat="1" applyFont="1" applyFill="1" applyBorder="1" applyAlignment="1">
      <alignment horizontal="center" vertical="center"/>
    </xf>
    <xf numFmtId="165" fontId="4" fillId="0" borderId="3" xfId="0" applyNumberFormat="1" applyFont="1" applyBorder="1" applyAlignment="1">
      <alignment horizontal="center" vertical="center" wrapText="1"/>
    </xf>
    <xf numFmtId="165" fontId="4" fillId="2" borderId="3" xfId="0" applyNumberFormat="1" applyFont="1" applyFill="1" applyBorder="1" applyAlignment="1">
      <alignment horizontal="center" vertical="center"/>
    </xf>
    <xf numFmtId="0" fontId="6" fillId="0" borderId="0" xfId="0" applyNumberFormat="1" applyFont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165" fontId="4" fillId="0" borderId="3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19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21" xfId="0" applyFont="1" applyBorder="1" applyAlignment="1">
      <alignment horizontal="center" vertical="top"/>
    </xf>
    <xf numFmtId="0" fontId="4" fillId="0" borderId="2" xfId="0" applyFont="1" applyBorder="1" applyAlignment="1">
      <alignment horizontal="center" vertical="top"/>
    </xf>
    <xf numFmtId="165" fontId="4" fillId="0" borderId="19" xfId="0" applyNumberFormat="1" applyFont="1" applyBorder="1" applyAlignment="1">
      <alignment horizontal="center" vertical="center" wrapText="1"/>
    </xf>
    <xf numFmtId="0" fontId="19" fillId="0" borderId="17" xfId="0" applyFont="1" applyBorder="1" applyAlignment="1">
      <alignment horizontal="center" vertical="center" textRotation="90" wrapText="1"/>
    </xf>
    <xf numFmtId="0" fontId="0" fillId="0" borderId="18" xfId="0" applyBorder="1" applyAlignment="1">
      <alignment horizontal="center" vertical="center" textRotation="90" wrapText="1"/>
    </xf>
    <xf numFmtId="0" fontId="20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19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1" fillId="2" borderId="0" xfId="0" applyFont="1" applyFill="1" applyAlignment="1">
      <alignment horizontal="center"/>
    </xf>
    <xf numFmtId="165" fontId="4" fillId="0" borderId="22" xfId="0" applyNumberFormat="1" applyFont="1" applyBorder="1" applyAlignment="1">
      <alignment horizontal="center" vertical="center" wrapText="1"/>
    </xf>
    <xf numFmtId="165" fontId="4" fillId="0" borderId="23" xfId="0" applyNumberFormat="1" applyFont="1" applyBorder="1" applyAlignment="1">
      <alignment horizontal="center" vertical="center" wrapText="1"/>
    </xf>
    <xf numFmtId="165" fontId="4" fillId="0" borderId="18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22" xfId="0" applyFont="1" applyBorder="1" applyAlignment="1">
      <alignment horizontal="center" vertical="center" textRotation="90"/>
    </xf>
    <xf numFmtId="0" fontId="4" fillId="0" borderId="23" xfId="0" applyFont="1" applyBorder="1" applyAlignment="1">
      <alignment horizontal="center" vertical="center" textRotation="90"/>
    </xf>
    <xf numFmtId="0" fontId="4" fillId="0" borderId="18" xfId="0" applyFont="1" applyBorder="1" applyAlignment="1">
      <alignment horizontal="center" vertical="center" textRotation="90"/>
    </xf>
  </cellXfs>
  <cellStyles count="7">
    <cellStyle name="cntr_arm10_Bord_900" xfId="1"/>
    <cellStyle name="Comma 2" xfId="2"/>
    <cellStyle name="left_arm10_BordWW_900" xfId="3"/>
    <cellStyle name="Normal 3" xfId="4"/>
    <cellStyle name="rgt_arm14_Money_900" xfId="5"/>
    <cellStyle name="Обычный" xfId="0" builtinId="0"/>
    <cellStyle name="Финансовый" xfId="6" builtin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75"/>
  <sheetViews>
    <sheetView view="pageBreakPreview" topLeftCell="B1" zoomScale="120" zoomScaleNormal="100" zoomScaleSheetLayoutView="120" workbookViewId="0">
      <selection activeCell="R12" sqref="R12"/>
    </sheetView>
  </sheetViews>
  <sheetFormatPr defaultRowHeight="10.5" x14ac:dyDescent="0.15"/>
  <cols>
    <col min="1" max="1" width="6.1640625" style="2" customWidth="1"/>
    <col min="2" max="2" width="37.83203125" style="3" customWidth="1"/>
    <col min="3" max="3" width="7.1640625" style="2" customWidth="1"/>
    <col min="4" max="4" width="12.6640625" style="2" hidden="1" customWidth="1"/>
    <col min="5" max="5" width="13.83203125" style="304" hidden="1" customWidth="1"/>
    <col min="6" max="6" width="13.5" style="304" hidden="1" customWidth="1"/>
    <col min="7" max="9" width="13.33203125" style="334" customWidth="1"/>
    <col min="10" max="11" width="15.1640625" style="335" customWidth="1"/>
    <col min="12" max="12" width="13" style="335" customWidth="1"/>
    <col min="13" max="13" width="12" style="335" hidden="1" customWidth="1"/>
    <col min="14" max="14" width="8.33203125" style="335" hidden="1" customWidth="1"/>
    <col min="15" max="15" width="13" style="335" hidden="1" customWidth="1"/>
    <col min="16" max="16" width="15" style="337" customWidth="1"/>
    <col min="17" max="18" width="14.33203125" style="337" customWidth="1"/>
    <col min="19" max="19" width="12.83203125" style="335" customWidth="1"/>
    <col min="20" max="21" width="13.5" style="335" customWidth="1"/>
    <col min="22" max="22" width="12.83203125" style="369" customWidth="1"/>
    <col min="23" max="24" width="13.5" style="369" customWidth="1"/>
    <col min="25" max="25" width="2.5" hidden="1" customWidth="1"/>
  </cols>
  <sheetData>
    <row r="1" spans="1:28" x14ac:dyDescent="0.15">
      <c r="A1" s="334"/>
      <c r="B1" s="445"/>
      <c r="C1" s="334"/>
      <c r="D1" s="334"/>
      <c r="E1" s="334"/>
      <c r="F1" s="334"/>
      <c r="V1" s="335"/>
      <c r="W1" s="335"/>
      <c r="X1" s="335"/>
      <c r="Y1" s="446"/>
      <c r="Z1" s="446"/>
      <c r="AA1" s="446"/>
      <c r="AB1" s="446"/>
    </row>
    <row r="2" spans="1:28" ht="20.25" customHeight="1" x14ac:dyDescent="0.15">
      <c r="A2" s="334"/>
      <c r="B2" s="445"/>
      <c r="C2" s="334"/>
      <c r="D2" s="334"/>
      <c r="E2" s="334"/>
      <c r="F2" s="334"/>
      <c r="L2" s="336"/>
      <c r="M2" s="336"/>
      <c r="N2" s="336"/>
      <c r="O2" s="336"/>
      <c r="R2" s="338"/>
      <c r="S2" s="338"/>
      <c r="T2" s="338"/>
      <c r="U2" s="338"/>
      <c r="V2" s="456" t="s">
        <v>255</v>
      </c>
      <c r="W2" s="456"/>
      <c r="X2" s="456"/>
      <c r="Y2" s="456"/>
      <c r="Z2" s="456"/>
      <c r="AA2" s="456"/>
      <c r="AB2" s="456"/>
    </row>
    <row r="3" spans="1:28" ht="15" customHeight="1" x14ac:dyDescent="0.15">
      <c r="A3" s="339"/>
      <c r="B3" s="339"/>
      <c r="C3" s="339"/>
      <c r="D3" s="447"/>
      <c r="E3" s="447"/>
      <c r="F3" s="447"/>
      <c r="G3" s="339"/>
      <c r="H3" s="339"/>
      <c r="I3" s="339"/>
      <c r="J3" s="339"/>
      <c r="K3" s="339"/>
      <c r="L3" s="339"/>
      <c r="M3" s="339"/>
      <c r="N3" s="339"/>
      <c r="O3" s="339"/>
      <c r="P3" s="340"/>
      <c r="Q3" s="340"/>
      <c r="R3" s="340"/>
      <c r="S3" s="339"/>
      <c r="T3" s="339"/>
      <c r="U3" s="339"/>
      <c r="V3" s="339"/>
      <c r="W3" s="339"/>
      <c r="X3" s="339"/>
      <c r="Y3" s="446"/>
      <c r="Z3" s="446"/>
      <c r="AA3" s="446"/>
      <c r="AB3" s="446"/>
    </row>
    <row r="4" spans="1:28" ht="27" customHeight="1" x14ac:dyDescent="0.15">
      <c r="A4" s="460" t="s">
        <v>889</v>
      </c>
      <c r="B4" s="460"/>
      <c r="C4" s="460"/>
      <c r="D4" s="460"/>
      <c r="E4" s="460"/>
      <c r="F4" s="460"/>
      <c r="G4" s="460"/>
      <c r="H4" s="460"/>
      <c r="I4" s="460"/>
      <c r="J4" s="460"/>
      <c r="K4" s="460"/>
      <c r="L4" s="460"/>
      <c r="M4" s="460"/>
      <c r="N4" s="460"/>
      <c r="O4" s="460"/>
      <c r="P4" s="460"/>
      <c r="Q4" s="460"/>
      <c r="R4" s="460"/>
      <c r="S4" s="460"/>
      <c r="T4" s="460"/>
      <c r="U4" s="460"/>
      <c r="V4" s="460"/>
      <c r="W4" s="460"/>
      <c r="X4" s="460"/>
      <c r="Y4" s="446"/>
      <c r="Z4" s="446"/>
      <c r="AA4" s="446"/>
      <c r="AB4" s="446"/>
    </row>
    <row r="5" spans="1:28" ht="21" customHeight="1" thickBot="1" x14ac:dyDescent="0.2">
      <c r="A5" s="334"/>
      <c r="B5" s="445"/>
      <c r="C5" s="334"/>
      <c r="D5" s="334"/>
      <c r="E5" s="334"/>
      <c r="F5" s="334"/>
      <c r="S5" s="444"/>
      <c r="V5" s="444"/>
      <c r="W5" s="335"/>
      <c r="X5" s="335"/>
      <c r="Y5" s="448" t="s">
        <v>69</v>
      </c>
      <c r="Z5" s="446"/>
      <c r="AA5" s="446"/>
      <c r="AB5" s="446"/>
    </row>
    <row r="6" spans="1:28" ht="21.75" customHeight="1" x14ac:dyDescent="0.15">
      <c r="A6" s="467" t="s">
        <v>70</v>
      </c>
      <c r="B6" s="463" t="s">
        <v>71</v>
      </c>
      <c r="C6" s="471" t="s">
        <v>72</v>
      </c>
      <c r="D6" s="475" t="s">
        <v>66</v>
      </c>
      <c r="E6" s="475"/>
      <c r="F6" s="475"/>
      <c r="G6" s="469" t="s">
        <v>890</v>
      </c>
      <c r="H6" s="469"/>
      <c r="I6" s="469"/>
      <c r="J6" s="469" t="s">
        <v>892</v>
      </c>
      <c r="K6" s="469"/>
      <c r="L6" s="469"/>
      <c r="M6" s="476" t="s">
        <v>67</v>
      </c>
      <c r="N6" s="477"/>
      <c r="O6" s="478"/>
      <c r="P6" s="470" t="s">
        <v>252</v>
      </c>
      <c r="Q6" s="470"/>
      <c r="R6" s="470"/>
      <c r="S6" s="469" t="s">
        <v>253</v>
      </c>
      <c r="T6" s="469"/>
      <c r="U6" s="469"/>
      <c r="V6" s="458" t="s">
        <v>888</v>
      </c>
      <c r="W6" s="458"/>
      <c r="X6" s="458"/>
      <c r="Y6" s="53"/>
    </row>
    <row r="7" spans="1:28" ht="21" customHeight="1" x14ac:dyDescent="0.15">
      <c r="A7" s="468"/>
      <c r="B7" s="464"/>
      <c r="C7" s="472"/>
      <c r="D7" s="474" t="s">
        <v>73</v>
      </c>
      <c r="E7" s="481" t="s">
        <v>74</v>
      </c>
      <c r="F7" s="481"/>
      <c r="G7" s="465" t="s">
        <v>73</v>
      </c>
      <c r="H7" s="465" t="s">
        <v>74</v>
      </c>
      <c r="I7" s="465"/>
      <c r="J7" s="465" t="s">
        <v>73</v>
      </c>
      <c r="K7" s="465" t="s">
        <v>74</v>
      </c>
      <c r="L7" s="465"/>
      <c r="M7" s="479" t="s">
        <v>73</v>
      </c>
      <c r="N7" s="461" t="s">
        <v>74</v>
      </c>
      <c r="O7" s="462"/>
      <c r="P7" s="466" t="s">
        <v>73</v>
      </c>
      <c r="Q7" s="466" t="s">
        <v>74</v>
      </c>
      <c r="R7" s="466"/>
      <c r="S7" s="465" t="s">
        <v>73</v>
      </c>
      <c r="T7" s="465" t="s">
        <v>74</v>
      </c>
      <c r="U7" s="465"/>
      <c r="V7" s="459" t="s">
        <v>73</v>
      </c>
      <c r="W7" s="459" t="s">
        <v>74</v>
      </c>
      <c r="X7" s="459"/>
      <c r="Y7" s="457" t="s">
        <v>68</v>
      </c>
    </row>
    <row r="8" spans="1:28" ht="33" customHeight="1" x14ac:dyDescent="0.15">
      <c r="A8" s="468"/>
      <c r="B8" s="464"/>
      <c r="C8" s="473"/>
      <c r="D8" s="474"/>
      <c r="E8" s="319" t="s">
        <v>75</v>
      </c>
      <c r="F8" s="319" t="s">
        <v>76</v>
      </c>
      <c r="G8" s="465"/>
      <c r="H8" s="341" t="s">
        <v>75</v>
      </c>
      <c r="I8" s="341" t="s">
        <v>76</v>
      </c>
      <c r="J8" s="465"/>
      <c r="K8" s="341" t="s">
        <v>75</v>
      </c>
      <c r="L8" s="341" t="s">
        <v>76</v>
      </c>
      <c r="M8" s="480"/>
      <c r="N8" s="341" t="s">
        <v>75</v>
      </c>
      <c r="O8" s="341" t="s">
        <v>76</v>
      </c>
      <c r="P8" s="466"/>
      <c r="Q8" s="342" t="s">
        <v>75</v>
      </c>
      <c r="R8" s="342" t="s">
        <v>76</v>
      </c>
      <c r="S8" s="465"/>
      <c r="T8" s="341" t="s">
        <v>75</v>
      </c>
      <c r="U8" s="341" t="s">
        <v>76</v>
      </c>
      <c r="V8" s="459"/>
      <c r="W8" s="370" t="s">
        <v>75</v>
      </c>
      <c r="X8" s="370" t="s">
        <v>76</v>
      </c>
      <c r="Y8" s="457"/>
    </row>
    <row r="9" spans="1:28" s="6" customFormat="1" ht="23.25" customHeight="1" x14ac:dyDescent="0.15">
      <c r="A9" s="15">
        <v>1</v>
      </c>
      <c r="B9" s="12">
        <v>2</v>
      </c>
      <c r="C9" s="12">
        <v>3</v>
      </c>
      <c r="D9" s="12">
        <v>4</v>
      </c>
      <c r="E9" s="320">
        <v>5</v>
      </c>
      <c r="F9" s="320">
        <v>6</v>
      </c>
      <c r="G9" s="343">
        <v>7</v>
      </c>
      <c r="H9" s="343">
        <v>8</v>
      </c>
      <c r="I9" s="343">
        <v>9</v>
      </c>
      <c r="J9" s="343">
        <v>10</v>
      </c>
      <c r="K9" s="343">
        <v>11</v>
      </c>
      <c r="L9" s="343">
        <v>12</v>
      </c>
      <c r="M9" s="343">
        <v>13</v>
      </c>
      <c r="N9" s="343">
        <v>14</v>
      </c>
      <c r="O9" s="343">
        <v>15</v>
      </c>
      <c r="P9" s="344">
        <v>16</v>
      </c>
      <c r="Q9" s="344">
        <v>17</v>
      </c>
      <c r="R9" s="344">
        <v>18</v>
      </c>
      <c r="S9" s="436">
        <v>19</v>
      </c>
      <c r="T9" s="436">
        <v>20</v>
      </c>
      <c r="U9" s="436">
        <v>21</v>
      </c>
      <c r="V9" s="371">
        <v>19</v>
      </c>
      <c r="W9" s="371">
        <v>20</v>
      </c>
      <c r="X9" s="371">
        <v>21</v>
      </c>
      <c r="Y9" s="13">
        <v>22</v>
      </c>
    </row>
    <row r="10" spans="1:28" s="144" customFormat="1" ht="23.25" customHeight="1" x14ac:dyDescent="0.15">
      <c r="A10" s="137" t="s">
        <v>77</v>
      </c>
      <c r="B10" s="138" t="s">
        <v>78</v>
      </c>
      <c r="C10" s="139" t="s">
        <v>79</v>
      </c>
      <c r="D10" s="140">
        <f>D12+D46+D62</f>
        <v>590594.59789999994</v>
      </c>
      <c r="E10" s="321">
        <f>E12+E46+E62</f>
        <v>583705.98190000001</v>
      </c>
      <c r="F10" s="321">
        <f>F46+F62</f>
        <v>6888.616</v>
      </c>
      <c r="G10" s="312">
        <f>G12+G46+G62</f>
        <v>708245.97</v>
      </c>
      <c r="H10" s="312">
        <f>H12+H46+H62</f>
        <v>638213.37</v>
      </c>
      <c r="I10" s="312">
        <f>I46+I62</f>
        <v>70032.600000000006</v>
      </c>
      <c r="J10" s="312">
        <f>K10+L10</f>
        <v>654604.4</v>
      </c>
      <c r="K10" s="312">
        <f>K12+K46+K62</f>
        <v>654604.4</v>
      </c>
      <c r="L10" s="345">
        <f>L46+L62</f>
        <v>0</v>
      </c>
      <c r="M10" s="312">
        <f>M12+M46+M62</f>
        <v>0</v>
      </c>
      <c r="N10" s="312">
        <f>N12+N46+N62</f>
        <v>0</v>
      </c>
      <c r="O10" s="346">
        <f>O46+O62</f>
        <v>0</v>
      </c>
      <c r="P10" s="309">
        <f>P12+P46+P62</f>
        <v>657374</v>
      </c>
      <c r="Q10" s="309">
        <f>Q12+Q46+Q62</f>
        <v>657374</v>
      </c>
      <c r="R10" s="347">
        <f>R46+R62</f>
        <v>0</v>
      </c>
      <c r="S10" s="352">
        <f>S12+S46+S62</f>
        <v>661721.47</v>
      </c>
      <c r="T10" s="352">
        <f>T12+T46+T62</f>
        <v>661721.47</v>
      </c>
      <c r="U10" s="357">
        <f>U46+U62</f>
        <v>0</v>
      </c>
      <c r="V10" s="379">
        <f>V12+V46+V62</f>
        <v>665921.47</v>
      </c>
      <c r="W10" s="379">
        <f>W12+W46+W62</f>
        <v>665921.47</v>
      </c>
      <c r="X10" s="373">
        <f>X46+X62</f>
        <v>0</v>
      </c>
      <c r="Y10" s="143"/>
    </row>
    <row r="11" spans="1:28" s="151" customFormat="1" ht="16.5" customHeight="1" x14ac:dyDescent="0.15">
      <c r="A11" s="145"/>
      <c r="B11" s="146" t="s">
        <v>74</v>
      </c>
      <c r="C11" s="147"/>
      <c r="D11" s="78"/>
      <c r="E11" s="322"/>
      <c r="F11" s="322"/>
      <c r="G11" s="348"/>
      <c r="H11" s="348"/>
      <c r="I11" s="348"/>
      <c r="J11" s="348"/>
      <c r="K11" s="348"/>
      <c r="L11" s="348"/>
      <c r="M11" s="349"/>
      <c r="N11" s="349"/>
      <c r="O11" s="349"/>
      <c r="P11" s="350"/>
      <c r="Q11" s="350"/>
      <c r="R11" s="349"/>
      <c r="S11" s="349"/>
      <c r="T11" s="349"/>
      <c r="U11" s="349"/>
      <c r="V11" s="374"/>
      <c r="W11" s="374"/>
      <c r="X11" s="374"/>
      <c r="Y11" s="150"/>
    </row>
    <row r="12" spans="1:28" s="144" customFormat="1" ht="40.5" customHeight="1" x14ac:dyDescent="0.15">
      <c r="A12" s="137" t="s">
        <v>80</v>
      </c>
      <c r="B12" s="138" t="s">
        <v>81</v>
      </c>
      <c r="C12" s="139" t="s">
        <v>82</v>
      </c>
      <c r="D12" s="140">
        <f>E12</f>
        <v>77980.894</v>
      </c>
      <c r="E12" s="321">
        <f>E14+E19+E22+E42</f>
        <v>77980.894</v>
      </c>
      <c r="F12" s="321" t="s">
        <v>54</v>
      </c>
      <c r="G12" s="312">
        <f>H12</f>
        <v>90816</v>
      </c>
      <c r="H12" s="312">
        <f>H14+H19+H22+H42</f>
        <v>90816</v>
      </c>
      <c r="I12" s="312" t="s">
        <v>54</v>
      </c>
      <c r="J12" s="312">
        <f>K12</f>
        <v>90080</v>
      </c>
      <c r="K12" s="312">
        <f>K14+K19+K22+K42</f>
        <v>90080</v>
      </c>
      <c r="L12" s="312" t="s">
        <v>54</v>
      </c>
      <c r="M12" s="312">
        <f>N12</f>
        <v>0</v>
      </c>
      <c r="N12" s="312">
        <f>N14+N19+N22+N42</f>
        <v>0</v>
      </c>
      <c r="O12" s="312" t="s">
        <v>54</v>
      </c>
      <c r="P12" s="309">
        <f>Q12</f>
        <v>90350</v>
      </c>
      <c r="Q12" s="309">
        <f>Q14+Q19+Q22+Q42</f>
        <v>90350</v>
      </c>
      <c r="R12" s="312" t="s">
        <v>54</v>
      </c>
      <c r="S12" s="309">
        <f>T12</f>
        <v>92115.64</v>
      </c>
      <c r="T12" s="309">
        <f>T14+T19+T22+T42</f>
        <v>92115.64</v>
      </c>
      <c r="U12" s="312" t="s">
        <v>54</v>
      </c>
      <c r="V12" s="372">
        <f>W12</f>
        <v>96115.64</v>
      </c>
      <c r="W12" s="372">
        <f>W14+W19+W22+W42</f>
        <v>96115.64</v>
      </c>
      <c r="X12" s="375" t="s">
        <v>54</v>
      </c>
      <c r="Y12" s="143"/>
    </row>
    <row r="13" spans="1:28" s="151" customFormat="1" ht="19.5" customHeight="1" x14ac:dyDescent="0.15">
      <c r="A13" s="145"/>
      <c r="B13" s="146" t="s">
        <v>74</v>
      </c>
      <c r="C13" s="147"/>
      <c r="D13" s="147"/>
      <c r="E13" s="323"/>
      <c r="F13" s="323"/>
      <c r="G13" s="348"/>
      <c r="H13" s="348"/>
      <c r="I13" s="348"/>
      <c r="J13" s="348"/>
      <c r="K13" s="348"/>
      <c r="L13" s="348"/>
      <c r="M13" s="348"/>
      <c r="N13" s="348"/>
      <c r="O13" s="348"/>
      <c r="P13" s="351"/>
      <c r="Q13" s="351"/>
      <c r="R13" s="348"/>
      <c r="S13" s="348"/>
      <c r="T13" s="348"/>
      <c r="U13" s="348"/>
      <c r="V13" s="376"/>
      <c r="W13" s="376"/>
      <c r="X13" s="376"/>
      <c r="Y13" s="150"/>
    </row>
    <row r="14" spans="1:28" s="144" customFormat="1" ht="39.75" customHeight="1" x14ac:dyDescent="0.15">
      <c r="A14" s="137" t="s">
        <v>83</v>
      </c>
      <c r="B14" s="138" t="s">
        <v>84</v>
      </c>
      <c r="C14" s="139" t="s">
        <v>85</v>
      </c>
      <c r="D14" s="154">
        <f>D16+D17+D18</f>
        <v>13488.5</v>
      </c>
      <c r="E14" s="324">
        <f>E16+E17+E18</f>
        <v>13488.5</v>
      </c>
      <c r="F14" s="325" t="s">
        <v>54</v>
      </c>
      <c r="G14" s="352">
        <f>H14</f>
        <v>20106</v>
      </c>
      <c r="H14" s="352">
        <f>H16+H17+H18</f>
        <v>20106</v>
      </c>
      <c r="I14" s="309" t="s">
        <v>54</v>
      </c>
      <c r="J14" s="352">
        <f>K14</f>
        <v>19100</v>
      </c>
      <c r="K14" s="352">
        <f>K16+K17+K18</f>
        <v>19100</v>
      </c>
      <c r="L14" s="309" t="s">
        <v>54</v>
      </c>
      <c r="M14" s="352">
        <f>N14</f>
        <v>0</v>
      </c>
      <c r="N14" s="352">
        <f>N16+N17+N18</f>
        <v>0</v>
      </c>
      <c r="O14" s="309" t="s">
        <v>54</v>
      </c>
      <c r="P14" s="309">
        <f>Q14</f>
        <v>18800</v>
      </c>
      <c r="Q14" s="309">
        <f>Q16+Q17+Q18</f>
        <v>18800</v>
      </c>
      <c r="R14" s="309" t="s">
        <v>54</v>
      </c>
      <c r="S14" s="309">
        <f>T14</f>
        <v>18650</v>
      </c>
      <c r="T14" s="309">
        <f>T16+T17+T18</f>
        <v>18650</v>
      </c>
      <c r="U14" s="309" t="s">
        <v>54</v>
      </c>
      <c r="V14" s="372">
        <f>W14</f>
        <v>20650</v>
      </c>
      <c r="W14" s="372">
        <f>W16+W17+W18</f>
        <v>20650</v>
      </c>
      <c r="X14" s="372" t="s">
        <v>54</v>
      </c>
      <c r="Y14" s="143"/>
    </row>
    <row r="15" spans="1:28" s="151" customFormat="1" ht="12.75" customHeight="1" x14ac:dyDescent="0.15">
      <c r="A15" s="145"/>
      <c r="B15" s="146" t="s">
        <v>74</v>
      </c>
      <c r="C15" s="147"/>
      <c r="D15" s="156"/>
      <c r="E15" s="326"/>
      <c r="F15" s="325"/>
      <c r="G15" s="348"/>
      <c r="H15" s="348"/>
      <c r="I15" s="309"/>
      <c r="J15" s="309"/>
      <c r="K15" s="349"/>
      <c r="L15" s="349"/>
      <c r="M15" s="349"/>
      <c r="N15" s="349"/>
      <c r="O15" s="349"/>
      <c r="P15" s="350"/>
      <c r="Q15" s="350"/>
      <c r="R15" s="349"/>
      <c r="S15" s="349"/>
      <c r="T15" s="349"/>
      <c r="U15" s="349"/>
      <c r="V15" s="374"/>
      <c r="W15" s="374"/>
      <c r="X15" s="374"/>
      <c r="Y15" s="150"/>
    </row>
    <row r="16" spans="1:28" s="144" customFormat="1" ht="40.5" customHeight="1" x14ac:dyDescent="0.15">
      <c r="A16" s="157" t="s">
        <v>86</v>
      </c>
      <c r="B16" s="158" t="s">
        <v>87</v>
      </c>
      <c r="C16" s="159" t="s">
        <v>79</v>
      </c>
      <c r="D16" s="156">
        <f>E16</f>
        <v>1769</v>
      </c>
      <c r="E16" s="326">
        <f>1442.7+326.3</f>
        <v>1769</v>
      </c>
      <c r="F16" s="327" t="s">
        <v>54</v>
      </c>
      <c r="G16" s="353">
        <f>H16</f>
        <v>1100</v>
      </c>
      <c r="H16" s="353">
        <v>1100</v>
      </c>
      <c r="I16" s="310" t="s">
        <v>54</v>
      </c>
      <c r="J16" s="353">
        <f>K16</f>
        <v>600</v>
      </c>
      <c r="K16" s="353">
        <v>600</v>
      </c>
      <c r="L16" s="310" t="s">
        <v>54</v>
      </c>
      <c r="M16" s="353">
        <f>N16</f>
        <v>0</v>
      </c>
      <c r="N16" s="353"/>
      <c r="O16" s="311" t="s">
        <v>54</v>
      </c>
      <c r="P16" s="354">
        <f>Q16</f>
        <v>300</v>
      </c>
      <c r="Q16" s="354">
        <v>300</v>
      </c>
      <c r="R16" s="311" t="s">
        <v>54</v>
      </c>
      <c r="S16" s="353">
        <f>T16</f>
        <v>150</v>
      </c>
      <c r="T16" s="353">
        <v>150</v>
      </c>
      <c r="U16" s="311" t="s">
        <v>54</v>
      </c>
      <c r="V16" s="377">
        <f>W16</f>
        <v>150</v>
      </c>
      <c r="W16" s="377">
        <v>150</v>
      </c>
      <c r="X16" s="378" t="s">
        <v>54</v>
      </c>
      <c r="Y16" s="143"/>
    </row>
    <row r="17" spans="1:25" s="144" customFormat="1" ht="33.75" customHeight="1" x14ac:dyDescent="0.15">
      <c r="A17" s="157" t="s">
        <v>88</v>
      </c>
      <c r="B17" s="158" t="s">
        <v>89</v>
      </c>
      <c r="C17" s="159" t="s">
        <v>79</v>
      </c>
      <c r="D17" s="156">
        <f>E17</f>
        <v>5421.1</v>
      </c>
      <c r="E17" s="326">
        <f>2593.6+2827.5</f>
        <v>5421.1</v>
      </c>
      <c r="F17" s="327" t="s">
        <v>54</v>
      </c>
      <c r="G17" s="353">
        <f>H17</f>
        <v>4506</v>
      </c>
      <c r="H17" s="353">
        <v>4506</v>
      </c>
      <c r="I17" s="310" t="s">
        <v>54</v>
      </c>
      <c r="J17" s="353">
        <f>K17</f>
        <v>2500</v>
      </c>
      <c r="K17" s="353">
        <v>2500</v>
      </c>
      <c r="L17" s="310" t="s">
        <v>54</v>
      </c>
      <c r="M17" s="353">
        <f>N17</f>
        <v>0</v>
      </c>
      <c r="N17" s="353"/>
      <c r="O17" s="311" t="s">
        <v>54</v>
      </c>
      <c r="P17" s="354">
        <f>Q17</f>
        <v>1500</v>
      </c>
      <c r="Q17" s="354">
        <v>1500</v>
      </c>
      <c r="R17" s="311" t="s">
        <v>54</v>
      </c>
      <c r="S17" s="353">
        <f>T17</f>
        <v>500</v>
      </c>
      <c r="T17" s="353">
        <v>500</v>
      </c>
      <c r="U17" s="311" t="s">
        <v>54</v>
      </c>
      <c r="V17" s="377">
        <f>W17</f>
        <v>500</v>
      </c>
      <c r="W17" s="377">
        <v>500</v>
      </c>
      <c r="X17" s="378" t="s">
        <v>54</v>
      </c>
      <c r="Y17" s="143"/>
    </row>
    <row r="18" spans="1:25" s="144" customFormat="1" ht="33.75" customHeight="1" x14ac:dyDescent="0.15">
      <c r="A18" s="157" t="s">
        <v>90</v>
      </c>
      <c r="B18" s="158" t="s">
        <v>91</v>
      </c>
      <c r="C18" s="159"/>
      <c r="D18" s="156">
        <f>E18</f>
        <v>6298.4</v>
      </c>
      <c r="E18" s="326">
        <f>3243.4+3055</f>
        <v>6298.4</v>
      </c>
      <c r="F18" s="327" t="s">
        <v>54</v>
      </c>
      <c r="G18" s="353">
        <f>H18</f>
        <v>14500</v>
      </c>
      <c r="H18" s="353">
        <v>14500</v>
      </c>
      <c r="I18" s="310" t="s">
        <v>54</v>
      </c>
      <c r="J18" s="353">
        <f>K18</f>
        <v>16000</v>
      </c>
      <c r="K18" s="353">
        <v>16000</v>
      </c>
      <c r="L18" s="310" t="s">
        <v>54</v>
      </c>
      <c r="M18" s="353">
        <f>N18</f>
        <v>0</v>
      </c>
      <c r="N18" s="353"/>
      <c r="O18" s="311" t="s">
        <v>54</v>
      </c>
      <c r="P18" s="354">
        <f>Q18</f>
        <v>17000</v>
      </c>
      <c r="Q18" s="354">
        <v>17000</v>
      </c>
      <c r="R18" s="311" t="s">
        <v>54</v>
      </c>
      <c r="S18" s="353">
        <f>T18</f>
        <v>18000</v>
      </c>
      <c r="T18" s="353">
        <v>18000</v>
      </c>
      <c r="U18" s="311" t="s">
        <v>54</v>
      </c>
      <c r="V18" s="377">
        <f>W18</f>
        <v>20000</v>
      </c>
      <c r="W18" s="377">
        <v>20000</v>
      </c>
      <c r="X18" s="378" t="s">
        <v>54</v>
      </c>
      <c r="Y18" s="143"/>
    </row>
    <row r="19" spans="1:25" s="144" customFormat="1" ht="19.5" customHeight="1" x14ac:dyDescent="0.15">
      <c r="A19" s="137" t="s">
        <v>92</v>
      </c>
      <c r="B19" s="138" t="s">
        <v>93</v>
      </c>
      <c r="C19" s="139" t="s">
        <v>94</v>
      </c>
      <c r="D19" s="154">
        <f>D21</f>
        <v>55619.620999999999</v>
      </c>
      <c r="E19" s="324">
        <f>E21</f>
        <v>55619.620999999999</v>
      </c>
      <c r="F19" s="325" t="s">
        <v>54</v>
      </c>
      <c r="G19" s="352">
        <f>G21</f>
        <v>60000</v>
      </c>
      <c r="H19" s="352">
        <f>H21</f>
        <v>60000</v>
      </c>
      <c r="I19" s="309" t="s">
        <v>54</v>
      </c>
      <c r="J19" s="352">
        <f>J21</f>
        <v>61000</v>
      </c>
      <c r="K19" s="352">
        <f>K21</f>
        <v>61000</v>
      </c>
      <c r="L19" s="309" t="s">
        <v>54</v>
      </c>
      <c r="M19" s="352">
        <f>M21</f>
        <v>0</v>
      </c>
      <c r="N19" s="352"/>
      <c r="O19" s="309" t="s">
        <v>54</v>
      </c>
      <c r="P19" s="309">
        <f>P21</f>
        <v>62000</v>
      </c>
      <c r="Q19" s="309">
        <f>Q21</f>
        <v>62000</v>
      </c>
      <c r="R19" s="309" t="s">
        <v>54</v>
      </c>
      <c r="S19" s="352">
        <f>S21</f>
        <v>63000</v>
      </c>
      <c r="T19" s="352">
        <f>T21</f>
        <v>63000</v>
      </c>
      <c r="U19" s="309" t="s">
        <v>54</v>
      </c>
      <c r="V19" s="379">
        <f>V21</f>
        <v>65000</v>
      </c>
      <c r="W19" s="379">
        <f>W21</f>
        <v>65000</v>
      </c>
      <c r="X19" s="372" t="s">
        <v>54</v>
      </c>
      <c r="Y19" s="143"/>
    </row>
    <row r="20" spans="1:25" s="151" customFormat="1" ht="16.5" customHeight="1" x14ac:dyDescent="0.15">
      <c r="A20" s="145"/>
      <c r="B20" s="146" t="s">
        <v>74</v>
      </c>
      <c r="C20" s="147"/>
      <c r="D20" s="156"/>
      <c r="E20" s="326"/>
      <c r="F20" s="325"/>
      <c r="G20" s="348"/>
      <c r="H20" s="348"/>
      <c r="I20" s="348"/>
      <c r="J20" s="349"/>
      <c r="K20" s="349"/>
      <c r="L20" s="349"/>
      <c r="M20" s="349"/>
      <c r="N20" s="349"/>
      <c r="O20" s="349"/>
      <c r="P20" s="350"/>
      <c r="Q20" s="350"/>
      <c r="R20" s="349"/>
      <c r="S20" s="349"/>
      <c r="T20" s="349"/>
      <c r="U20" s="349"/>
      <c r="V20" s="374"/>
      <c r="W20" s="374"/>
      <c r="X20" s="374"/>
      <c r="Y20" s="150"/>
    </row>
    <row r="21" spans="1:25" s="144" customFormat="1" ht="19.5" customHeight="1" x14ac:dyDescent="0.15">
      <c r="A21" s="157" t="s">
        <v>95</v>
      </c>
      <c r="B21" s="158" t="s">
        <v>96</v>
      </c>
      <c r="C21" s="159" t="s">
        <v>79</v>
      </c>
      <c r="D21" s="156">
        <f>E21</f>
        <v>55619.620999999999</v>
      </c>
      <c r="E21" s="326">
        <f>41273.921+14345.7</f>
        <v>55619.620999999999</v>
      </c>
      <c r="F21" s="327" t="s">
        <v>54</v>
      </c>
      <c r="G21" s="353">
        <f>H21</f>
        <v>60000</v>
      </c>
      <c r="H21" s="353">
        <v>60000</v>
      </c>
      <c r="I21" s="310" t="s">
        <v>54</v>
      </c>
      <c r="J21" s="353">
        <f>K21</f>
        <v>61000</v>
      </c>
      <c r="K21" s="353">
        <v>61000</v>
      </c>
      <c r="L21" s="310" t="s">
        <v>54</v>
      </c>
      <c r="M21" s="353">
        <f>N21</f>
        <v>0</v>
      </c>
      <c r="N21" s="353"/>
      <c r="O21" s="311" t="s">
        <v>54</v>
      </c>
      <c r="P21" s="354">
        <f>Q21</f>
        <v>62000</v>
      </c>
      <c r="Q21" s="354">
        <v>62000</v>
      </c>
      <c r="R21" s="311" t="s">
        <v>54</v>
      </c>
      <c r="S21" s="353">
        <f>T21</f>
        <v>63000</v>
      </c>
      <c r="T21" s="353">
        <v>63000</v>
      </c>
      <c r="U21" s="311" t="s">
        <v>54</v>
      </c>
      <c r="V21" s="377">
        <f>W21</f>
        <v>65000</v>
      </c>
      <c r="W21" s="377">
        <v>65000</v>
      </c>
      <c r="X21" s="378" t="s">
        <v>54</v>
      </c>
      <c r="Y21" s="143"/>
    </row>
    <row r="22" spans="1:25" s="144" customFormat="1" ht="87" customHeight="1" x14ac:dyDescent="0.15">
      <c r="A22" s="137" t="s">
        <v>97</v>
      </c>
      <c r="B22" s="138" t="s">
        <v>98</v>
      </c>
      <c r="C22" s="139" t="s">
        <v>99</v>
      </c>
      <c r="D22" s="154">
        <f>SUM(D24:D41)</f>
        <v>8198.3729999999996</v>
      </c>
      <c r="E22" s="324">
        <f>SUM(E24:E41)</f>
        <v>8198.3729999999996</v>
      </c>
      <c r="F22" s="325" t="s">
        <v>54</v>
      </c>
      <c r="G22" s="352">
        <f>SUM(G24:G41)</f>
        <v>8710</v>
      </c>
      <c r="H22" s="352">
        <f>SUM(H24:H41)</f>
        <v>8710</v>
      </c>
      <c r="I22" s="309" t="s">
        <v>54</v>
      </c>
      <c r="J22" s="352">
        <f>SUM(J24:J41)</f>
        <v>9180</v>
      </c>
      <c r="K22" s="352">
        <f>SUM(K24:K41)</f>
        <v>9180</v>
      </c>
      <c r="L22" s="309" t="s">
        <v>54</v>
      </c>
      <c r="M22" s="352">
        <f>SUM(M24:M41)</f>
        <v>0</v>
      </c>
      <c r="N22" s="352">
        <f>SUM(N24:N41)</f>
        <v>0</v>
      </c>
      <c r="O22" s="309" t="s">
        <v>54</v>
      </c>
      <c r="P22" s="309">
        <f>SUM(P24:P41)</f>
        <v>9550</v>
      </c>
      <c r="Q22" s="309">
        <f>SUM(Q24:Q41)</f>
        <v>9550</v>
      </c>
      <c r="R22" s="309" t="s">
        <v>54</v>
      </c>
      <c r="S22" s="352">
        <f>SUM(S24:S41)</f>
        <v>9920</v>
      </c>
      <c r="T22" s="352">
        <f>SUM(T24:T41)</f>
        <v>10465.64</v>
      </c>
      <c r="U22" s="309" t="s">
        <v>54</v>
      </c>
      <c r="V22" s="379">
        <f>SUM(V24:V41)</f>
        <v>9920</v>
      </c>
      <c r="W22" s="379">
        <f>SUM(W24:W41)</f>
        <v>10465.64</v>
      </c>
      <c r="X22" s="372" t="s">
        <v>54</v>
      </c>
      <c r="Y22" s="143"/>
    </row>
    <row r="23" spans="1:25" s="151" customFormat="1" ht="12.75" customHeight="1" x14ac:dyDescent="0.15">
      <c r="A23" s="145"/>
      <c r="B23" s="146" t="s">
        <v>74</v>
      </c>
      <c r="C23" s="147"/>
      <c r="D23" s="160"/>
      <c r="E23" s="327"/>
      <c r="F23" s="327"/>
      <c r="G23" s="348"/>
      <c r="H23" s="348"/>
      <c r="I23" s="348"/>
      <c r="J23" s="349"/>
      <c r="K23" s="349"/>
      <c r="L23" s="349"/>
      <c r="M23" s="349"/>
      <c r="N23" s="349"/>
      <c r="O23" s="349"/>
      <c r="P23" s="350"/>
      <c r="Q23" s="350"/>
      <c r="R23" s="349"/>
      <c r="S23" s="349"/>
      <c r="T23" s="349"/>
      <c r="U23" s="349"/>
      <c r="V23" s="374"/>
      <c r="W23" s="374"/>
      <c r="X23" s="374"/>
      <c r="Y23" s="150"/>
    </row>
    <row r="24" spans="1:25" s="151" customFormat="1" ht="49.5" customHeight="1" x14ac:dyDescent="0.15">
      <c r="A24" s="145" t="s">
        <v>100</v>
      </c>
      <c r="B24" s="146" t="s">
        <v>101</v>
      </c>
      <c r="C24" s="147" t="s">
        <v>79</v>
      </c>
      <c r="D24" s="156">
        <f>E24</f>
        <v>0</v>
      </c>
      <c r="E24" s="326"/>
      <c r="F24" s="327" t="s">
        <v>54</v>
      </c>
      <c r="G24" s="353">
        <f>H24</f>
        <v>0</v>
      </c>
      <c r="H24" s="353">
        <v>0</v>
      </c>
      <c r="I24" s="310" t="s">
        <v>54</v>
      </c>
      <c r="J24" s="353">
        <f t="shared" ref="J24:J42" si="0">K24</f>
        <v>0</v>
      </c>
      <c r="K24" s="353"/>
      <c r="L24" s="310" t="s">
        <v>54</v>
      </c>
      <c r="M24" s="353">
        <f t="shared" ref="M24:M41" si="1">N24</f>
        <v>0</v>
      </c>
      <c r="N24" s="353"/>
      <c r="O24" s="311" t="s">
        <v>54</v>
      </c>
      <c r="P24" s="354">
        <f t="shared" ref="P24:P38" si="2">Q24</f>
        <v>0</v>
      </c>
      <c r="Q24" s="354"/>
      <c r="R24" s="311" t="s">
        <v>54</v>
      </c>
      <c r="S24" s="353">
        <f t="shared" ref="S24:S30" si="3">T24</f>
        <v>0</v>
      </c>
      <c r="T24" s="353"/>
      <c r="U24" s="311" t="s">
        <v>54</v>
      </c>
      <c r="V24" s="377">
        <f t="shared" ref="V24:V30" si="4">W24</f>
        <v>0</v>
      </c>
      <c r="W24" s="377"/>
      <c r="X24" s="378" t="s">
        <v>54</v>
      </c>
      <c r="Y24" s="150"/>
    </row>
    <row r="25" spans="1:25" s="151" customFormat="1" ht="70.900000000000006" customHeight="1" x14ac:dyDescent="0.15">
      <c r="A25" s="145" t="s">
        <v>102</v>
      </c>
      <c r="B25" s="146" t="s">
        <v>103</v>
      </c>
      <c r="C25" s="147" t="s">
        <v>79</v>
      </c>
      <c r="D25" s="156">
        <f t="shared" ref="D25:D40" si="5">E25</f>
        <v>532.53</v>
      </c>
      <c r="E25" s="326">
        <f>409.83+122.7</f>
        <v>532.53</v>
      </c>
      <c r="F25" s="327" t="s">
        <v>54</v>
      </c>
      <c r="G25" s="353">
        <f t="shared" ref="G25:G41" si="6">H25</f>
        <v>500</v>
      </c>
      <c r="H25" s="353">
        <v>500</v>
      </c>
      <c r="I25" s="310" t="s">
        <v>54</v>
      </c>
      <c r="J25" s="353">
        <f t="shared" si="0"/>
        <v>550</v>
      </c>
      <c r="K25" s="353">
        <v>550</v>
      </c>
      <c r="L25" s="310" t="s">
        <v>54</v>
      </c>
      <c r="M25" s="353">
        <f t="shared" si="1"/>
        <v>0</v>
      </c>
      <c r="N25" s="353"/>
      <c r="O25" s="311" t="s">
        <v>54</v>
      </c>
      <c r="P25" s="354">
        <f t="shared" si="2"/>
        <v>560</v>
      </c>
      <c r="Q25" s="354">
        <v>560</v>
      </c>
      <c r="R25" s="311" t="s">
        <v>54</v>
      </c>
      <c r="S25" s="353">
        <f t="shared" si="3"/>
        <v>570</v>
      </c>
      <c r="T25" s="353">
        <v>570</v>
      </c>
      <c r="U25" s="311" t="s">
        <v>54</v>
      </c>
      <c r="V25" s="377">
        <f t="shared" si="4"/>
        <v>570</v>
      </c>
      <c r="W25" s="377">
        <v>570</v>
      </c>
      <c r="X25" s="378" t="s">
        <v>54</v>
      </c>
      <c r="Y25" s="150"/>
    </row>
    <row r="26" spans="1:25" s="151" customFormat="1" ht="45.6" customHeight="1" x14ac:dyDescent="0.15">
      <c r="A26" s="145" t="s">
        <v>104</v>
      </c>
      <c r="B26" s="146" t="s">
        <v>105</v>
      </c>
      <c r="C26" s="147" t="s">
        <v>79</v>
      </c>
      <c r="D26" s="156">
        <f t="shared" si="5"/>
        <v>0</v>
      </c>
      <c r="E26" s="326"/>
      <c r="F26" s="327" t="s">
        <v>54</v>
      </c>
      <c r="G26" s="353">
        <f t="shared" si="6"/>
        <v>0</v>
      </c>
      <c r="H26" s="353">
        <v>0</v>
      </c>
      <c r="I26" s="310" t="s">
        <v>54</v>
      </c>
      <c r="J26" s="353">
        <f t="shared" si="0"/>
        <v>0</v>
      </c>
      <c r="K26" s="353"/>
      <c r="L26" s="310" t="s">
        <v>54</v>
      </c>
      <c r="M26" s="353">
        <f t="shared" si="1"/>
        <v>0</v>
      </c>
      <c r="N26" s="353"/>
      <c r="O26" s="311" t="s">
        <v>54</v>
      </c>
      <c r="P26" s="354">
        <f t="shared" si="2"/>
        <v>0</v>
      </c>
      <c r="Q26" s="354"/>
      <c r="R26" s="311" t="s">
        <v>54</v>
      </c>
      <c r="S26" s="353">
        <f t="shared" si="3"/>
        <v>0</v>
      </c>
      <c r="T26" s="353"/>
      <c r="U26" s="311" t="s">
        <v>54</v>
      </c>
      <c r="V26" s="377">
        <f t="shared" si="4"/>
        <v>0</v>
      </c>
      <c r="W26" s="377"/>
      <c r="X26" s="378" t="s">
        <v>54</v>
      </c>
      <c r="Y26" s="150"/>
    </row>
    <row r="27" spans="1:25" s="151" customFormat="1" ht="84" x14ac:dyDescent="0.15">
      <c r="A27" s="145" t="s">
        <v>106</v>
      </c>
      <c r="B27" s="331" t="s">
        <v>107</v>
      </c>
      <c r="C27" s="147" t="s">
        <v>79</v>
      </c>
      <c r="D27" s="156">
        <f t="shared" si="5"/>
        <v>0</v>
      </c>
      <c r="E27" s="326"/>
      <c r="F27" s="327" t="s">
        <v>54</v>
      </c>
      <c r="G27" s="353">
        <f t="shared" si="6"/>
        <v>300</v>
      </c>
      <c r="H27" s="353">
        <v>300</v>
      </c>
      <c r="I27" s="310" t="s">
        <v>54</v>
      </c>
      <c r="J27" s="353">
        <f t="shared" si="0"/>
        <v>2500</v>
      </c>
      <c r="K27" s="353">
        <v>2500</v>
      </c>
      <c r="L27" s="310" t="s">
        <v>54</v>
      </c>
      <c r="M27" s="353">
        <f t="shared" si="1"/>
        <v>0</v>
      </c>
      <c r="N27" s="353"/>
      <c r="O27" s="311" t="s">
        <v>54</v>
      </c>
      <c r="P27" s="354">
        <f t="shared" si="2"/>
        <v>2600</v>
      </c>
      <c r="Q27" s="354">
        <v>2600</v>
      </c>
      <c r="R27" s="311" t="s">
        <v>54</v>
      </c>
      <c r="S27" s="353">
        <f t="shared" si="3"/>
        <v>2700</v>
      </c>
      <c r="T27" s="353">
        <v>2700</v>
      </c>
      <c r="U27" s="311" t="s">
        <v>54</v>
      </c>
      <c r="V27" s="377">
        <f t="shared" si="4"/>
        <v>2700</v>
      </c>
      <c r="W27" s="377">
        <v>2700</v>
      </c>
      <c r="X27" s="378" t="s">
        <v>54</v>
      </c>
      <c r="Y27" s="150"/>
    </row>
    <row r="28" spans="1:25" s="151" customFormat="1" ht="86.45" customHeight="1" x14ac:dyDescent="0.15">
      <c r="A28" s="145" t="s">
        <v>108</v>
      </c>
      <c r="B28" s="331" t="s">
        <v>109</v>
      </c>
      <c r="C28" s="147" t="s">
        <v>79</v>
      </c>
      <c r="D28" s="156">
        <f t="shared" si="5"/>
        <v>2395</v>
      </c>
      <c r="E28" s="326">
        <v>2395</v>
      </c>
      <c r="F28" s="327" t="s">
        <v>54</v>
      </c>
      <c r="G28" s="353">
        <f>H28</f>
        <v>0</v>
      </c>
      <c r="H28" s="353">
        <v>0</v>
      </c>
      <c r="I28" s="310" t="s">
        <v>54</v>
      </c>
      <c r="J28" s="353">
        <f t="shared" si="0"/>
        <v>300</v>
      </c>
      <c r="K28" s="353">
        <v>300</v>
      </c>
      <c r="L28" s="310" t="s">
        <v>54</v>
      </c>
      <c r="M28" s="353">
        <f t="shared" si="1"/>
        <v>0</v>
      </c>
      <c r="N28" s="353"/>
      <c r="O28" s="311" t="s">
        <v>54</v>
      </c>
      <c r="P28" s="354">
        <f t="shared" si="2"/>
        <v>350</v>
      </c>
      <c r="Q28" s="354">
        <v>350</v>
      </c>
      <c r="R28" s="311" t="s">
        <v>54</v>
      </c>
      <c r="S28" s="353">
        <f t="shared" si="3"/>
        <v>400</v>
      </c>
      <c r="T28" s="353">
        <v>400</v>
      </c>
      <c r="U28" s="311" t="s">
        <v>54</v>
      </c>
      <c r="V28" s="377">
        <f t="shared" si="4"/>
        <v>400</v>
      </c>
      <c r="W28" s="377">
        <v>400</v>
      </c>
      <c r="X28" s="378" t="s">
        <v>54</v>
      </c>
      <c r="Y28" s="150"/>
    </row>
    <row r="29" spans="1:25" s="151" customFormat="1" ht="51.75" customHeight="1" x14ac:dyDescent="0.15">
      <c r="A29" s="145" t="s">
        <v>110</v>
      </c>
      <c r="B29" s="146" t="s">
        <v>111</v>
      </c>
      <c r="C29" s="147" t="s">
        <v>79</v>
      </c>
      <c r="D29" s="156">
        <f t="shared" si="5"/>
        <v>100</v>
      </c>
      <c r="E29" s="326">
        <v>100</v>
      </c>
      <c r="F29" s="327" t="s">
        <v>54</v>
      </c>
      <c r="G29" s="353">
        <f t="shared" si="6"/>
        <v>100</v>
      </c>
      <c r="H29" s="353">
        <v>100</v>
      </c>
      <c r="I29" s="310" t="s">
        <v>54</v>
      </c>
      <c r="J29" s="353">
        <f t="shared" si="0"/>
        <v>100</v>
      </c>
      <c r="K29" s="353">
        <v>100</v>
      </c>
      <c r="L29" s="310" t="s">
        <v>54</v>
      </c>
      <c r="M29" s="353">
        <f t="shared" si="1"/>
        <v>0</v>
      </c>
      <c r="N29" s="353"/>
      <c r="O29" s="311" t="s">
        <v>54</v>
      </c>
      <c r="P29" s="354">
        <f t="shared" si="2"/>
        <v>100</v>
      </c>
      <c r="Q29" s="354">
        <v>100</v>
      </c>
      <c r="R29" s="311" t="s">
        <v>54</v>
      </c>
      <c r="S29" s="353">
        <f t="shared" si="3"/>
        <v>100</v>
      </c>
      <c r="T29" s="353">
        <v>100</v>
      </c>
      <c r="U29" s="311" t="s">
        <v>54</v>
      </c>
      <c r="V29" s="377">
        <f t="shared" si="4"/>
        <v>100</v>
      </c>
      <c r="W29" s="377">
        <v>100</v>
      </c>
      <c r="X29" s="378" t="s">
        <v>54</v>
      </c>
      <c r="Y29" s="150"/>
    </row>
    <row r="30" spans="1:25" s="151" customFormat="1" ht="45" customHeight="1" x14ac:dyDescent="0.15">
      <c r="A30" s="145" t="s">
        <v>112</v>
      </c>
      <c r="B30" s="146" t="s">
        <v>113</v>
      </c>
      <c r="C30" s="147" t="s">
        <v>79</v>
      </c>
      <c r="D30" s="156">
        <f t="shared" si="5"/>
        <v>2145.6999999999998</v>
      </c>
      <c r="E30" s="328">
        <f>1001.25+840.25+304.2</f>
        <v>2145.6999999999998</v>
      </c>
      <c r="F30" s="327" t="s">
        <v>54</v>
      </c>
      <c r="G30" s="353">
        <f t="shared" si="6"/>
        <v>2200</v>
      </c>
      <c r="H30" s="353">
        <v>2200</v>
      </c>
      <c r="I30" s="310" t="s">
        <v>54</v>
      </c>
      <c r="J30" s="353">
        <f t="shared" si="0"/>
        <v>2300</v>
      </c>
      <c r="K30" s="353">
        <v>2300</v>
      </c>
      <c r="L30" s="310" t="s">
        <v>54</v>
      </c>
      <c r="M30" s="353">
        <f t="shared" si="1"/>
        <v>0</v>
      </c>
      <c r="N30" s="353"/>
      <c r="O30" s="311" t="s">
        <v>54</v>
      </c>
      <c r="P30" s="354">
        <f t="shared" si="2"/>
        <v>2400</v>
      </c>
      <c r="Q30" s="354">
        <v>2400</v>
      </c>
      <c r="R30" s="311" t="s">
        <v>54</v>
      </c>
      <c r="S30" s="353">
        <f t="shared" si="3"/>
        <v>2500</v>
      </c>
      <c r="T30" s="353">
        <v>2500</v>
      </c>
      <c r="U30" s="311" t="s">
        <v>54</v>
      </c>
      <c r="V30" s="377">
        <f t="shared" si="4"/>
        <v>2500</v>
      </c>
      <c r="W30" s="377">
        <v>2500</v>
      </c>
      <c r="X30" s="378" t="s">
        <v>54</v>
      </c>
      <c r="Y30" s="150"/>
    </row>
    <row r="31" spans="1:25" s="151" customFormat="1" ht="76.900000000000006" customHeight="1" x14ac:dyDescent="0.15">
      <c r="A31" s="145" t="s">
        <v>114</v>
      </c>
      <c r="B31" s="146" t="s">
        <v>115</v>
      </c>
      <c r="C31" s="147" t="s">
        <v>79</v>
      </c>
      <c r="D31" s="156">
        <f t="shared" si="5"/>
        <v>120</v>
      </c>
      <c r="E31" s="326">
        <v>120</v>
      </c>
      <c r="F31" s="327" t="s">
        <v>54</v>
      </c>
      <c r="G31" s="353">
        <f>H31</f>
        <v>2410</v>
      </c>
      <c r="H31" s="353">
        <v>2410</v>
      </c>
      <c r="I31" s="310" t="s">
        <v>54</v>
      </c>
      <c r="J31" s="353">
        <f t="shared" si="0"/>
        <v>130</v>
      </c>
      <c r="K31" s="353">
        <v>130</v>
      </c>
      <c r="L31" s="310" t="s">
        <v>54</v>
      </c>
      <c r="M31" s="353">
        <f t="shared" si="1"/>
        <v>0</v>
      </c>
      <c r="N31" s="353"/>
      <c r="O31" s="311" t="s">
        <v>54</v>
      </c>
      <c r="P31" s="354">
        <f t="shared" si="2"/>
        <v>140</v>
      </c>
      <c r="Q31" s="354">
        <v>140</v>
      </c>
      <c r="R31" s="311" t="s">
        <v>54</v>
      </c>
      <c r="S31" s="353">
        <v>150</v>
      </c>
      <c r="T31" s="353">
        <v>695.64</v>
      </c>
      <c r="U31" s="311" t="s">
        <v>54</v>
      </c>
      <c r="V31" s="377">
        <v>150</v>
      </c>
      <c r="W31" s="377">
        <v>695.64</v>
      </c>
      <c r="X31" s="378" t="s">
        <v>54</v>
      </c>
      <c r="Y31" s="150"/>
    </row>
    <row r="32" spans="1:25" s="151" customFormat="1" ht="73.5" x14ac:dyDescent="0.15">
      <c r="A32" s="145" t="s">
        <v>116</v>
      </c>
      <c r="B32" s="146" t="s">
        <v>117</v>
      </c>
      <c r="C32" s="147" t="s">
        <v>79</v>
      </c>
      <c r="D32" s="156">
        <f t="shared" si="5"/>
        <v>143.75</v>
      </c>
      <c r="E32" s="326">
        <v>143.75</v>
      </c>
      <c r="F32" s="327" t="s">
        <v>54</v>
      </c>
      <c r="G32" s="353">
        <f t="shared" si="6"/>
        <v>200</v>
      </c>
      <c r="H32" s="353">
        <v>200</v>
      </c>
      <c r="I32" s="310" t="s">
        <v>54</v>
      </c>
      <c r="J32" s="353">
        <f t="shared" si="0"/>
        <v>0</v>
      </c>
      <c r="K32" s="353"/>
      <c r="L32" s="310" t="s">
        <v>54</v>
      </c>
      <c r="M32" s="353">
        <f t="shared" si="1"/>
        <v>0</v>
      </c>
      <c r="N32" s="353"/>
      <c r="O32" s="311" t="s">
        <v>54</v>
      </c>
      <c r="P32" s="354">
        <f t="shared" si="2"/>
        <v>0</v>
      </c>
      <c r="Q32" s="354"/>
      <c r="R32" s="311" t="s">
        <v>54</v>
      </c>
      <c r="S32" s="353">
        <f t="shared" ref="S32:S41" si="7">T32</f>
        <v>0</v>
      </c>
      <c r="T32" s="353"/>
      <c r="U32" s="311" t="s">
        <v>54</v>
      </c>
      <c r="V32" s="377">
        <f t="shared" ref="V32:V41" si="8">W32</f>
        <v>0</v>
      </c>
      <c r="W32" s="377"/>
      <c r="X32" s="378" t="s">
        <v>54</v>
      </c>
      <c r="Y32" s="150"/>
    </row>
    <row r="33" spans="1:25" s="151" customFormat="1" ht="52.5" x14ac:dyDescent="0.15">
      <c r="A33" s="145" t="s">
        <v>118</v>
      </c>
      <c r="B33" s="146" t="s">
        <v>119</v>
      </c>
      <c r="C33" s="147" t="s">
        <v>79</v>
      </c>
      <c r="D33" s="156" t="str">
        <f t="shared" si="5"/>
        <v>171,8</v>
      </c>
      <c r="E33" s="326" t="s">
        <v>847</v>
      </c>
      <c r="F33" s="327" t="s">
        <v>846</v>
      </c>
      <c r="G33" s="353">
        <f>H33</f>
        <v>300</v>
      </c>
      <c r="H33" s="353">
        <v>300</v>
      </c>
      <c r="I33" s="310" t="s">
        <v>54</v>
      </c>
      <c r="J33" s="353">
        <f t="shared" si="0"/>
        <v>500</v>
      </c>
      <c r="K33" s="353">
        <v>500</v>
      </c>
      <c r="L33" s="310" t="s">
        <v>54</v>
      </c>
      <c r="M33" s="353">
        <f t="shared" si="1"/>
        <v>0</v>
      </c>
      <c r="N33" s="353"/>
      <c r="O33" s="311" t="s">
        <v>54</v>
      </c>
      <c r="P33" s="354">
        <f t="shared" si="2"/>
        <v>550</v>
      </c>
      <c r="Q33" s="354">
        <v>550</v>
      </c>
      <c r="R33" s="311" t="s">
        <v>54</v>
      </c>
      <c r="S33" s="353">
        <f t="shared" si="7"/>
        <v>600</v>
      </c>
      <c r="T33" s="353">
        <v>600</v>
      </c>
      <c r="U33" s="311" t="s">
        <v>54</v>
      </c>
      <c r="V33" s="377">
        <f t="shared" si="8"/>
        <v>600</v>
      </c>
      <c r="W33" s="377">
        <v>600</v>
      </c>
      <c r="X33" s="378" t="s">
        <v>54</v>
      </c>
      <c r="Y33" s="150"/>
    </row>
    <row r="34" spans="1:25" s="151" customFormat="1" ht="42" x14ac:dyDescent="0.15">
      <c r="A34" s="145" t="s">
        <v>120</v>
      </c>
      <c r="B34" s="146" t="s">
        <v>121</v>
      </c>
      <c r="C34" s="147" t="s">
        <v>79</v>
      </c>
      <c r="D34" s="156">
        <f t="shared" si="5"/>
        <v>0</v>
      </c>
      <c r="E34" s="326">
        <v>0</v>
      </c>
      <c r="F34" s="327" t="s">
        <v>54</v>
      </c>
      <c r="G34" s="353">
        <f t="shared" si="6"/>
        <v>0</v>
      </c>
      <c r="H34" s="353">
        <v>0</v>
      </c>
      <c r="I34" s="310" t="s">
        <v>54</v>
      </c>
      <c r="J34" s="353">
        <f t="shared" si="0"/>
        <v>0</v>
      </c>
      <c r="K34" s="353">
        <v>0</v>
      </c>
      <c r="L34" s="310" t="s">
        <v>54</v>
      </c>
      <c r="M34" s="353">
        <f t="shared" si="1"/>
        <v>0</v>
      </c>
      <c r="N34" s="353"/>
      <c r="O34" s="311" t="s">
        <v>54</v>
      </c>
      <c r="P34" s="354">
        <f t="shared" si="2"/>
        <v>0</v>
      </c>
      <c r="Q34" s="354">
        <f>K34*0.1+K34</f>
        <v>0</v>
      </c>
      <c r="R34" s="311" t="s">
        <v>54</v>
      </c>
      <c r="S34" s="353">
        <f t="shared" si="7"/>
        <v>0</v>
      </c>
      <c r="T34" s="353">
        <f>N34+N34*0.1</f>
        <v>0</v>
      </c>
      <c r="U34" s="311" t="s">
        <v>54</v>
      </c>
      <c r="V34" s="377">
        <f t="shared" si="8"/>
        <v>0</v>
      </c>
      <c r="W34" s="377">
        <f>Q34+Q34*0.1</f>
        <v>0</v>
      </c>
      <c r="X34" s="378" t="s">
        <v>54</v>
      </c>
      <c r="Y34" s="150"/>
    </row>
    <row r="35" spans="1:25" s="151" customFormat="1" ht="84" x14ac:dyDescent="0.15">
      <c r="A35" s="145" t="s">
        <v>122</v>
      </c>
      <c r="B35" s="146" t="s">
        <v>123</v>
      </c>
      <c r="C35" s="147" t="s">
        <v>79</v>
      </c>
      <c r="D35" s="156">
        <f t="shared" si="5"/>
        <v>2311.393</v>
      </c>
      <c r="E35" s="326">
        <v>2311.393</v>
      </c>
      <c r="F35" s="327" t="s">
        <v>54</v>
      </c>
      <c r="G35" s="353">
        <f t="shared" si="6"/>
        <v>2500</v>
      </c>
      <c r="H35" s="353">
        <v>2500</v>
      </c>
      <c r="I35" s="310" t="s">
        <v>54</v>
      </c>
      <c r="J35" s="353">
        <f t="shared" si="0"/>
        <v>2500</v>
      </c>
      <c r="K35" s="353">
        <v>2500</v>
      </c>
      <c r="L35" s="310" t="s">
        <v>54</v>
      </c>
      <c r="M35" s="353">
        <f t="shared" si="1"/>
        <v>0</v>
      </c>
      <c r="N35" s="353"/>
      <c r="O35" s="311" t="s">
        <v>54</v>
      </c>
      <c r="P35" s="354">
        <f t="shared" si="2"/>
        <v>2550</v>
      </c>
      <c r="Q35" s="354">
        <v>2550</v>
      </c>
      <c r="R35" s="311" t="s">
        <v>54</v>
      </c>
      <c r="S35" s="353">
        <f t="shared" si="7"/>
        <v>2600</v>
      </c>
      <c r="T35" s="353">
        <v>2600</v>
      </c>
      <c r="U35" s="311" t="s">
        <v>54</v>
      </c>
      <c r="V35" s="377">
        <f t="shared" si="8"/>
        <v>2600</v>
      </c>
      <c r="W35" s="377">
        <v>2600</v>
      </c>
      <c r="X35" s="378" t="s">
        <v>54</v>
      </c>
      <c r="Y35" s="150"/>
    </row>
    <row r="36" spans="1:25" s="151" customFormat="1" ht="93.6" customHeight="1" x14ac:dyDescent="0.15">
      <c r="A36" s="145" t="s">
        <v>124</v>
      </c>
      <c r="B36" s="146" t="s">
        <v>125</v>
      </c>
      <c r="C36" s="147" t="s">
        <v>79</v>
      </c>
      <c r="D36" s="156">
        <f t="shared" si="5"/>
        <v>450</v>
      </c>
      <c r="E36" s="326">
        <v>450</v>
      </c>
      <c r="F36" s="327" t="s">
        <v>54</v>
      </c>
      <c r="G36" s="353">
        <f>H36</f>
        <v>200</v>
      </c>
      <c r="H36" s="353">
        <v>200</v>
      </c>
      <c r="I36" s="310" t="s">
        <v>54</v>
      </c>
      <c r="J36" s="353">
        <f t="shared" si="0"/>
        <v>300</v>
      </c>
      <c r="K36" s="353">
        <v>300</v>
      </c>
      <c r="L36" s="310" t="s">
        <v>54</v>
      </c>
      <c r="M36" s="353">
        <f t="shared" si="1"/>
        <v>0</v>
      </c>
      <c r="N36" s="353"/>
      <c r="O36" s="311" t="s">
        <v>54</v>
      </c>
      <c r="P36" s="354">
        <f t="shared" si="2"/>
        <v>300</v>
      </c>
      <c r="Q36" s="354">
        <v>300</v>
      </c>
      <c r="R36" s="311" t="s">
        <v>54</v>
      </c>
      <c r="S36" s="353">
        <f t="shared" si="7"/>
        <v>300</v>
      </c>
      <c r="T36" s="353">
        <v>300</v>
      </c>
      <c r="U36" s="311" t="s">
        <v>54</v>
      </c>
      <c r="V36" s="377">
        <f t="shared" si="8"/>
        <v>300</v>
      </c>
      <c r="W36" s="377">
        <v>300</v>
      </c>
      <c r="X36" s="378" t="s">
        <v>54</v>
      </c>
      <c r="Y36" s="150"/>
    </row>
    <row r="37" spans="1:25" s="151" customFormat="1" ht="55.15" customHeight="1" x14ac:dyDescent="0.15">
      <c r="A37" s="145" t="s">
        <v>126</v>
      </c>
      <c r="B37" s="146" t="s">
        <v>127</v>
      </c>
      <c r="C37" s="147" t="s">
        <v>79</v>
      </c>
      <c r="D37" s="156">
        <f t="shared" si="5"/>
        <v>0</v>
      </c>
      <c r="E37" s="326">
        <v>0</v>
      </c>
      <c r="F37" s="327" t="s">
        <v>54</v>
      </c>
      <c r="G37" s="353">
        <f t="shared" si="6"/>
        <v>0</v>
      </c>
      <c r="H37" s="353">
        <v>0</v>
      </c>
      <c r="I37" s="310" t="s">
        <v>54</v>
      </c>
      <c r="J37" s="353">
        <f t="shared" si="0"/>
        <v>0</v>
      </c>
      <c r="K37" s="353">
        <v>0</v>
      </c>
      <c r="L37" s="310" t="s">
        <v>54</v>
      </c>
      <c r="M37" s="353">
        <f t="shared" si="1"/>
        <v>0</v>
      </c>
      <c r="N37" s="353"/>
      <c r="O37" s="311" t="s">
        <v>54</v>
      </c>
      <c r="P37" s="354">
        <f t="shared" si="2"/>
        <v>0</v>
      </c>
      <c r="Q37" s="354">
        <f>K37*0.1+K37</f>
        <v>0</v>
      </c>
      <c r="R37" s="311" t="s">
        <v>54</v>
      </c>
      <c r="S37" s="353">
        <f t="shared" si="7"/>
        <v>0</v>
      </c>
      <c r="T37" s="353">
        <f>N37+N37*0.1</f>
        <v>0</v>
      </c>
      <c r="U37" s="311" t="s">
        <v>54</v>
      </c>
      <c r="V37" s="377">
        <f t="shared" si="8"/>
        <v>0</v>
      </c>
      <c r="W37" s="377">
        <f>Q37+Q37*0.1</f>
        <v>0</v>
      </c>
      <c r="X37" s="378" t="s">
        <v>54</v>
      </c>
      <c r="Y37" s="150"/>
    </row>
    <row r="38" spans="1:25" s="151" customFormat="1" ht="54" customHeight="1" x14ac:dyDescent="0.15">
      <c r="A38" s="145" t="s">
        <v>128</v>
      </c>
      <c r="B38" s="146" t="s">
        <v>129</v>
      </c>
      <c r="C38" s="147" t="s">
        <v>79</v>
      </c>
      <c r="D38" s="156">
        <f t="shared" si="5"/>
        <v>0</v>
      </c>
      <c r="E38" s="326">
        <v>0</v>
      </c>
      <c r="F38" s="327" t="s">
        <v>54</v>
      </c>
      <c r="G38" s="353">
        <f t="shared" si="6"/>
        <v>0</v>
      </c>
      <c r="H38" s="353">
        <v>0</v>
      </c>
      <c r="I38" s="310" t="s">
        <v>54</v>
      </c>
      <c r="J38" s="353">
        <f t="shared" si="0"/>
        <v>0</v>
      </c>
      <c r="K38" s="353">
        <v>0</v>
      </c>
      <c r="L38" s="310" t="s">
        <v>54</v>
      </c>
      <c r="M38" s="353">
        <f t="shared" si="1"/>
        <v>0</v>
      </c>
      <c r="N38" s="353"/>
      <c r="O38" s="311" t="s">
        <v>54</v>
      </c>
      <c r="P38" s="354">
        <f t="shared" si="2"/>
        <v>0</v>
      </c>
      <c r="Q38" s="354"/>
      <c r="R38" s="311" t="s">
        <v>54</v>
      </c>
      <c r="S38" s="353">
        <f t="shared" si="7"/>
        <v>0</v>
      </c>
      <c r="T38" s="353"/>
      <c r="U38" s="311" t="s">
        <v>54</v>
      </c>
      <c r="V38" s="377">
        <f t="shared" si="8"/>
        <v>0</v>
      </c>
      <c r="W38" s="377"/>
      <c r="X38" s="378" t="s">
        <v>54</v>
      </c>
      <c r="Y38" s="150"/>
    </row>
    <row r="39" spans="1:25" s="151" customFormat="1" ht="46.15" customHeight="1" x14ac:dyDescent="0.15">
      <c r="A39" s="145" t="s">
        <v>130</v>
      </c>
      <c r="B39" s="146" t="s">
        <v>131</v>
      </c>
      <c r="C39" s="147" t="s">
        <v>79</v>
      </c>
      <c r="D39" s="156">
        <f t="shared" si="5"/>
        <v>0</v>
      </c>
      <c r="E39" s="326">
        <v>0</v>
      </c>
      <c r="F39" s="327" t="s">
        <v>54</v>
      </c>
      <c r="G39" s="353">
        <f>H39</f>
        <v>0</v>
      </c>
      <c r="H39" s="353">
        <v>0</v>
      </c>
      <c r="I39" s="310" t="s">
        <v>54</v>
      </c>
      <c r="J39" s="353">
        <f t="shared" si="0"/>
        <v>0</v>
      </c>
      <c r="K39" s="353">
        <v>0</v>
      </c>
      <c r="L39" s="310" t="s">
        <v>54</v>
      </c>
      <c r="M39" s="353">
        <f t="shared" si="1"/>
        <v>0</v>
      </c>
      <c r="N39" s="353"/>
      <c r="O39" s="311" t="s">
        <v>54</v>
      </c>
      <c r="P39" s="354">
        <f>Q39</f>
        <v>0</v>
      </c>
      <c r="Q39" s="354">
        <f>K39*0.1+K39</f>
        <v>0</v>
      </c>
      <c r="R39" s="311" t="s">
        <v>54</v>
      </c>
      <c r="S39" s="353">
        <f t="shared" si="7"/>
        <v>0</v>
      </c>
      <c r="T39" s="353">
        <f>N39+N39*0.1</f>
        <v>0</v>
      </c>
      <c r="U39" s="311" t="s">
        <v>54</v>
      </c>
      <c r="V39" s="377">
        <f t="shared" si="8"/>
        <v>0</v>
      </c>
      <c r="W39" s="377">
        <f>Q39+Q39*0.1</f>
        <v>0</v>
      </c>
      <c r="X39" s="378" t="s">
        <v>54</v>
      </c>
      <c r="Y39" s="150"/>
    </row>
    <row r="40" spans="1:25" s="151" customFormat="1" ht="37.5" customHeight="1" x14ac:dyDescent="0.15">
      <c r="A40" s="145" t="s">
        <v>132</v>
      </c>
      <c r="B40" s="146" t="s">
        <v>133</v>
      </c>
      <c r="C40" s="147" t="s">
        <v>79</v>
      </c>
      <c r="D40" s="156">
        <f t="shared" si="5"/>
        <v>0</v>
      </c>
      <c r="E40" s="326">
        <v>0</v>
      </c>
      <c r="F40" s="327" t="s">
        <v>54</v>
      </c>
      <c r="G40" s="353">
        <f t="shared" si="6"/>
        <v>0</v>
      </c>
      <c r="H40" s="353">
        <v>0</v>
      </c>
      <c r="I40" s="310" t="s">
        <v>54</v>
      </c>
      <c r="J40" s="353">
        <f t="shared" si="0"/>
        <v>0</v>
      </c>
      <c r="K40" s="353">
        <v>0</v>
      </c>
      <c r="L40" s="310" t="s">
        <v>54</v>
      </c>
      <c r="M40" s="353">
        <f t="shared" si="1"/>
        <v>0</v>
      </c>
      <c r="N40" s="353"/>
      <c r="O40" s="311" t="s">
        <v>54</v>
      </c>
      <c r="P40" s="354">
        <f>Q40</f>
        <v>0</v>
      </c>
      <c r="Q40" s="354">
        <f>K40*0.1+K40</f>
        <v>0</v>
      </c>
      <c r="R40" s="311" t="s">
        <v>54</v>
      </c>
      <c r="S40" s="353">
        <f t="shared" si="7"/>
        <v>0</v>
      </c>
      <c r="T40" s="353">
        <f>N40+N40*0.1</f>
        <v>0</v>
      </c>
      <c r="U40" s="311" t="s">
        <v>54</v>
      </c>
      <c r="V40" s="377">
        <f t="shared" si="8"/>
        <v>0</v>
      </c>
      <c r="W40" s="377">
        <f>Q40+Q40*0.1</f>
        <v>0</v>
      </c>
      <c r="X40" s="378" t="s">
        <v>54</v>
      </c>
      <c r="Y40" s="150"/>
    </row>
    <row r="41" spans="1:25" s="151" customFormat="1" ht="21" x14ac:dyDescent="0.15">
      <c r="A41" s="145" t="s">
        <v>134</v>
      </c>
      <c r="B41" s="146" t="s">
        <v>135</v>
      </c>
      <c r="C41" s="147" t="s">
        <v>79</v>
      </c>
      <c r="D41" s="156">
        <f>E41</f>
        <v>0</v>
      </c>
      <c r="E41" s="326"/>
      <c r="F41" s="327" t="s">
        <v>54</v>
      </c>
      <c r="G41" s="353">
        <f t="shared" si="6"/>
        <v>0</v>
      </c>
      <c r="H41" s="353">
        <v>0</v>
      </c>
      <c r="I41" s="310" t="s">
        <v>54</v>
      </c>
      <c r="J41" s="353">
        <f t="shared" si="0"/>
        <v>0</v>
      </c>
      <c r="K41" s="353">
        <v>0</v>
      </c>
      <c r="L41" s="310" t="s">
        <v>54</v>
      </c>
      <c r="M41" s="353">
        <f t="shared" si="1"/>
        <v>0</v>
      </c>
      <c r="N41" s="353"/>
      <c r="O41" s="311" t="s">
        <v>54</v>
      </c>
      <c r="P41" s="354">
        <f>Q41</f>
        <v>0</v>
      </c>
      <c r="Q41" s="354">
        <f>K41*0.1+K41</f>
        <v>0</v>
      </c>
      <c r="R41" s="311" t="s">
        <v>54</v>
      </c>
      <c r="S41" s="353">
        <f t="shared" si="7"/>
        <v>0</v>
      </c>
      <c r="T41" s="353">
        <f>N41+N41*0.1</f>
        <v>0</v>
      </c>
      <c r="U41" s="311" t="s">
        <v>54</v>
      </c>
      <c r="V41" s="377">
        <f t="shared" si="8"/>
        <v>0</v>
      </c>
      <c r="W41" s="377">
        <f>Q41+Q41*0.1</f>
        <v>0</v>
      </c>
      <c r="X41" s="378" t="s">
        <v>54</v>
      </c>
      <c r="Y41" s="150"/>
    </row>
    <row r="42" spans="1:25" s="144" customFormat="1" ht="41.25" customHeight="1" x14ac:dyDescent="0.15">
      <c r="A42" s="137" t="s">
        <v>136</v>
      </c>
      <c r="B42" s="138" t="s">
        <v>137</v>
      </c>
      <c r="C42" s="139" t="s">
        <v>138</v>
      </c>
      <c r="D42" s="154">
        <f>E42</f>
        <v>674.4</v>
      </c>
      <c r="E42" s="324">
        <f>E44+E45</f>
        <v>674.4</v>
      </c>
      <c r="F42" s="325" t="s">
        <v>54</v>
      </c>
      <c r="G42" s="352">
        <f>H42</f>
        <v>2000</v>
      </c>
      <c r="H42" s="352">
        <f>H44+H45</f>
        <v>2000</v>
      </c>
      <c r="I42" s="309" t="s">
        <v>54</v>
      </c>
      <c r="J42" s="352">
        <f t="shared" si="0"/>
        <v>800</v>
      </c>
      <c r="K42" s="352">
        <f>K44+K45</f>
        <v>800</v>
      </c>
      <c r="L42" s="309" t="s">
        <v>54</v>
      </c>
      <c r="M42" s="352">
        <f>N42</f>
        <v>0</v>
      </c>
      <c r="N42" s="352">
        <f>N44+N45</f>
        <v>0</v>
      </c>
      <c r="O42" s="309" t="s">
        <v>54</v>
      </c>
      <c r="P42" s="309">
        <f>Q42</f>
        <v>0</v>
      </c>
      <c r="Q42" s="309">
        <f>Q44+Q45</f>
        <v>0</v>
      </c>
      <c r="R42" s="309" t="s">
        <v>54</v>
      </c>
      <c r="S42" s="352">
        <f>T42</f>
        <v>0</v>
      </c>
      <c r="T42" s="352">
        <f>T44+T45</f>
        <v>0</v>
      </c>
      <c r="U42" s="309" t="s">
        <v>54</v>
      </c>
      <c r="V42" s="379">
        <f>W42</f>
        <v>0</v>
      </c>
      <c r="W42" s="379">
        <f>W44+W45</f>
        <v>0</v>
      </c>
      <c r="X42" s="372" t="s">
        <v>54</v>
      </c>
      <c r="Y42" s="143"/>
    </row>
    <row r="43" spans="1:25" s="151" customFormat="1" ht="18" customHeight="1" x14ac:dyDescent="0.15">
      <c r="A43" s="145"/>
      <c r="B43" s="146" t="s">
        <v>74</v>
      </c>
      <c r="C43" s="147"/>
      <c r="D43" s="156"/>
      <c r="E43" s="326"/>
      <c r="F43" s="327"/>
      <c r="G43" s="348"/>
      <c r="H43" s="348"/>
      <c r="I43" s="310"/>
      <c r="J43" s="349"/>
      <c r="K43" s="349"/>
      <c r="L43" s="349"/>
      <c r="M43" s="349"/>
      <c r="N43" s="349"/>
      <c r="O43" s="349"/>
      <c r="P43" s="350"/>
      <c r="Q43" s="350"/>
      <c r="R43" s="349"/>
      <c r="S43" s="349"/>
      <c r="T43" s="349"/>
      <c r="U43" s="349"/>
      <c r="V43" s="374"/>
      <c r="W43" s="374"/>
      <c r="X43" s="374"/>
      <c r="Y43" s="150"/>
    </row>
    <row r="44" spans="1:25" s="144" customFormat="1" ht="81.75" customHeight="1" x14ac:dyDescent="0.15">
      <c r="A44" s="157" t="s">
        <v>139</v>
      </c>
      <c r="B44" s="158" t="s">
        <v>140</v>
      </c>
      <c r="C44" s="159" t="s">
        <v>79</v>
      </c>
      <c r="D44" s="156">
        <f>E44</f>
        <v>674.4</v>
      </c>
      <c r="E44" s="326">
        <v>674.4</v>
      </c>
      <c r="F44" s="327" t="s">
        <v>54</v>
      </c>
      <c r="G44" s="353">
        <f>H44</f>
        <v>1000</v>
      </c>
      <c r="H44" s="353">
        <v>1000</v>
      </c>
      <c r="I44" s="310" t="s">
        <v>54</v>
      </c>
      <c r="J44" s="353">
        <f>K44</f>
        <v>800</v>
      </c>
      <c r="K44" s="353">
        <v>800</v>
      </c>
      <c r="L44" s="310" t="s">
        <v>54</v>
      </c>
      <c r="M44" s="353">
        <f>N44</f>
        <v>0</v>
      </c>
      <c r="N44" s="353"/>
      <c r="O44" s="311" t="s">
        <v>54</v>
      </c>
      <c r="P44" s="354">
        <f>Q44</f>
        <v>0</v>
      </c>
      <c r="Q44" s="354"/>
      <c r="R44" s="311" t="s">
        <v>54</v>
      </c>
      <c r="S44" s="353">
        <f>T44</f>
        <v>0</v>
      </c>
      <c r="T44" s="353"/>
      <c r="U44" s="311" t="s">
        <v>54</v>
      </c>
      <c r="V44" s="377">
        <f>W44</f>
        <v>0</v>
      </c>
      <c r="W44" s="377"/>
      <c r="X44" s="378" t="s">
        <v>54</v>
      </c>
      <c r="Y44" s="143"/>
    </row>
    <row r="45" spans="1:25" s="144" customFormat="1" ht="81.75" customHeight="1" x14ac:dyDescent="0.15">
      <c r="A45" s="157" t="s">
        <v>141</v>
      </c>
      <c r="B45" s="158" t="s">
        <v>142</v>
      </c>
      <c r="C45" s="159" t="s">
        <v>79</v>
      </c>
      <c r="D45" s="156">
        <f>E45</f>
        <v>0</v>
      </c>
      <c r="E45" s="326">
        <v>0</v>
      </c>
      <c r="F45" s="327" t="s">
        <v>54</v>
      </c>
      <c r="G45" s="353">
        <f>H45</f>
        <v>1000</v>
      </c>
      <c r="H45" s="353">
        <v>1000</v>
      </c>
      <c r="I45" s="310" t="s">
        <v>54</v>
      </c>
      <c r="J45" s="353">
        <f>K45</f>
        <v>0</v>
      </c>
      <c r="K45" s="353">
        <v>0</v>
      </c>
      <c r="L45" s="310" t="s">
        <v>54</v>
      </c>
      <c r="M45" s="353">
        <f>N45</f>
        <v>0</v>
      </c>
      <c r="N45" s="353"/>
      <c r="O45" s="311" t="s">
        <v>54</v>
      </c>
      <c r="P45" s="354">
        <f>Q45</f>
        <v>0</v>
      </c>
      <c r="Q45" s="354">
        <f>N45-K45</f>
        <v>0</v>
      </c>
      <c r="R45" s="311" t="s">
        <v>54</v>
      </c>
      <c r="S45" s="353">
        <f>T45</f>
        <v>0</v>
      </c>
      <c r="T45" s="353">
        <f>N45-K45</f>
        <v>0</v>
      </c>
      <c r="U45" s="311" t="s">
        <v>54</v>
      </c>
      <c r="V45" s="377">
        <f>W45</f>
        <v>0</v>
      </c>
      <c r="W45" s="377">
        <f>Q45-N45</f>
        <v>0</v>
      </c>
      <c r="X45" s="378" t="s">
        <v>54</v>
      </c>
      <c r="Y45" s="143"/>
    </row>
    <row r="46" spans="1:25" s="144" customFormat="1" ht="53.25" customHeight="1" x14ac:dyDescent="0.15">
      <c r="A46" s="137" t="s">
        <v>143</v>
      </c>
      <c r="B46" s="138" t="s">
        <v>144</v>
      </c>
      <c r="C46" s="139" t="s">
        <v>145</v>
      </c>
      <c r="D46" s="155">
        <f>E46+F46</f>
        <v>345797.92599999998</v>
      </c>
      <c r="E46" s="325">
        <f>E48+E54</f>
        <v>338909.31</v>
      </c>
      <c r="F46" s="325">
        <f>F51+F59</f>
        <v>6888.616</v>
      </c>
      <c r="G46" s="309">
        <f>H46+I46</f>
        <v>411570.57999999996</v>
      </c>
      <c r="H46" s="309">
        <f>H48+H54</f>
        <v>341537.98</v>
      </c>
      <c r="I46" s="309">
        <f>I51+I59</f>
        <v>70032.600000000006</v>
      </c>
      <c r="J46" s="312">
        <f>K46</f>
        <v>366825.4</v>
      </c>
      <c r="K46" s="312">
        <f>K48+K54</f>
        <v>366825.4</v>
      </c>
      <c r="L46" s="312">
        <f>L51+L59</f>
        <v>0</v>
      </c>
      <c r="M46" s="309">
        <f>N46+O46</f>
        <v>0</v>
      </c>
      <c r="N46" s="309">
        <f>N48+N54</f>
        <v>0</v>
      </c>
      <c r="O46" s="309">
        <f>O51+O59</f>
        <v>0</v>
      </c>
      <c r="P46" s="309">
        <f>Q46+R46</f>
        <v>366825</v>
      </c>
      <c r="Q46" s="309">
        <f>Q48+Q54</f>
        <v>366825</v>
      </c>
      <c r="R46" s="309">
        <f>R51+R59</f>
        <v>0</v>
      </c>
      <c r="S46" s="309">
        <f>T46+U46</f>
        <v>366543</v>
      </c>
      <c r="T46" s="309">
        <f>T48+T54</f>
        <v>366543</v>
      </c>
      <c r="U46" s="309">
        <f>U51+U59</f>
        <v>0</v>
      </c>
      <c r="V46" s="372">
        <f>W46+X46</f>
        <v>366543</v>
      </c>
      <c r="W46" s="372">
        <f>W48+W54</f>
        <v>366543</v>
      </c>
      <c r="X46" s="372">
        <f>X51+X59</f>
        <v>0</v>
      </c>
      <c r="Y46" s="143"/>
    </row>
    <row r="47" spans="1:25" s="151" customFormat="1" ht="12.75" customHeight="1" x14ac:dyDescent="0.15">
      <c r="A47" s="145"/>
      <c r="B47" s="146" t="s">
        <v>74</v>
      </c>
      <c r="C47" s="147"/>
      <c r="D47" s="160"/>
      <c r="E47" s="327"/>
      <c r="F47" s="327"/>
      <c r="G47" s="348"/>
      <c r="H47" s="348"/>
      <c r="I47" s="348"/>
      <c r="J47" s="348"/>
      <c r="K47" s="348"/>
      <c r="L47" s="348"/>
      <c r="M47" s="349"/>
      <c r="N47" s="349"/>
      <c r="O47" s="349"/>
      <c r="P47" s="350"/>
      <c r="Q47" s="350"/>
      <c r="R47" s="349"/>
      <c r="S47" s="349"/>
      <c r="T47" s="349"/>
      <c r="U47" s="349"/>
      <c r="V47" s="374"/>
      <c r="W47" s="374"/>
      <c r="X47" s="374"/>
      <c r="Y47" s="150"/>
    </row>
    <row r="48" spans="1:25" s="144" customFormat="1" ht="46.5" customHeight="1" x14ac:dyDescent="0.15">
      <c r="A48" s="137" t="s">
        <v>146</v>
      </c>
      <c r="B48" s="138" t="s">
        <v>147</v>
      </c>
      <c r="C48" s="139" t="s">
        <v>148</v>
      </c>
      <c r="D48" s="154">
        <f>E48</f>
        <v>0</v>
      </c>
      <c r="E48" s="324">
        <f>E50</f>
        <v>0</v>
      </c>
      <c r="F48" s="324" t="s">
        <v>54</v>
      </c>
      <c r="G48" s="352">
        <f>H48</f>
        <v>0</v>
      </c>
      <c r="H48" s="352">
        <f>H50</f>
        <v>0</v>
      </c>
      <c r="I48" s="352" t="s">
        <v>54</v>
      </c>
      <c r="J48" s="352">
        <f>K48</f>
        <v>0</v>
      </c>
      <c r="K48" s="352">
        <f>K50</f>
        <v>0</v>
      </c>
      <c r="L48" s="352" t="s">
        <v>54</v>
      </c>
      <c r="M48" s="352">
        <f>N48</f>
        <v>0</v>
      </c>
      <c r="N48" s="352">
        <f>N50</f>
        <v>0</v>
      </c>
      <c r="O48" s="352" t="s">
        <v>54</v>
      </c>
      <c r="P48" s="309">
        <f>Q48</f>
        <v>0</v>
      </c>
      <c r="Q48" s="309">
        <f>Q50</f>
        <v>0</v>
      </c>
      <c r="R48" s="352" t="s">
        <v>54</v>
      </c>
      <c r="S48" s="352">
        <f>T48</f>
        <v>0</v>
      </c>
      <c r="T48" s="352">
        <f>T50</f>
        <v>0</v>
      </c>
      <c r="U48" s="352" t="s">
        <v>54</v>
      </c>
      <c r="V48" s="379">
        <f>W48</f>
        <v>0</v>
      </c>
      <c r="W48" s="379">
        <f>W50</f>
        <v>0</v>
      </c>
      <c r="X48" s="379" t="s">
        <v>54</v>
      </c>
      <c r="Y48" s="143"/>
    </row>
    <row r="49" spans="1:25" s="151" customFormat="1" ht="16.5" customHeight="1" x14ac:dyDescent="0.15">
      <c r="A49" s="145"/>
      <c r="B49" s="146" t="s">
        <v>74</v>
      </c>
      <c r="C49" s="147"/>
      <c r="D49" s="156"/>
      <c r="E49" s="326"/>
      <c r="F49" s="326"/>
      <c r="G49" s="355"/>
      <c r="H49" s="355"/>
      <c r="I49" s="355"/>
      <c r="J49" s="349"/>
      <c r="K49" s="349"/>
      <c r="L49" s="349"/>
      <c r="M49" s="349"/>
      <c r="N49" s="349"/>
      <c r="O49" s="349"/>
      <c r="P49" s="350"/>
      <c r="Q49" s="350"/>
      <c r="R49" s="349"/>
      <c r="S49" s="349"/>
      <c r="T49" s="349"/>
      <c r="U49" s="349"/>
      <c r="V49" s="374"/>
      <c r="W49" s="374"/>
      <c r="X49" s="374"/>
      <c r="Y49" s="150"/>
    </row>
    <row r="50" spans="1:25" s="144" customFormat="1" ht="52.5" customHeight="1" x14ac:dyDescent="0.15">
      <c r="A50" s="157" t="s">
        <v>149</v>
      </c>
      <c r="B50" s="158" t="s">
        <v>150</v>
      </c>
      <c r="C50" s="159"/>
      <c r="D50" s="156">
        <f>E50</f>
        <v>0</v>
      </c>
      <c r="E50" s="326">
        <v>0</v>
      </c>
      <c r="F50" s="326" t="s">
        <v>54</v>
      </c>
      <c r="G50" s="355">
        <f>H50</f>
        <v>0</v>
      </c>
      <c r="H50" s="355">
        <v>0</v>
      </c>
      <c r="I50" s="355" t="s">
        <v>54</v>
      </c>
      <c r="J50" s="355">
        <f>K50</f>
        <v>0</v>
      </c>
      <c r="K50" s="355">
        <v>0</v>
      </c>
      <c r="L50" s="310" t="s">
        <v>54</v>
      </c>
      <c r="M50" s="356"/>
      <c r="N50" s="356"/>
      <c r="O50" s="356"/>
      <c r="P50" s="355">
        <f>Q50</f>
        <v>0</v>
      </c>
      <c r="Q50" s="355">
        <v>0</v>
      </c>
      <c r="R50" s="310" t="s">
        <v>54</v>
      </c>
      <c r="S50" s="355">
        <f>T50</f>
        <v>0</v>
      </c>
      <c r="T50" s="355">
        <v>0</v>
      </c>
      <c r="U50" s="310" t="s">
        <v>54</v>
      </c>
      <c r="V50" s="380">
        <f>W50</f>
        <v>0</v>
      </c>
      <c r="W50" s="380">
        <v>0</v>
      </c>
      <c r="X50" s="381" t="s">
        <v>54</v>
      </c>
      <c r="Y50" s="143"/>
    </row>
    <row r="51" spans="1:25" s="144" customFormat="1" ht="45.75" customHeight="1" x14ac:dyDescent="0.15">
      <c r="A51" s="137" t="s">
        <v>151</v>
      </c>
      <c r="B51" s="138" t="s">
        <v>152</v>
      </c>
      <c r="C51" s="139" t="s">
        <v>153</v>
      </c>
      <c r="D51" s="154">
        <f>F51</f>
        <v>0</v>
      </c>
      <c r="E51" s="324" t="s">
        <v>54</v>
      </c>
      <c r="F51" s="324">
        <v>0</v>
      </c>
      <c r="G51" s="352">
        <f>I51</f>
        <v>0</v>
      </c>
      <c r="H51" s="352" t="s">
        <v>54</v>
      </c>
      <c r="I51" s="352">
        <f>I53</f>
        <v>0</v>
      </c>
      <c r="J51" s="352">
        <f>J53</f>
        <v>0</v>
      </c>
      <c r="K51" s="352" t="s">
        <v>54</v>
      </c>
      <c r="L51" s="309">
        <f>L53</f>
        <v>0</v>
      </c>
      <c r="M51" s="352">
        <f>M53</f>
        <v>0</v>
      </c>
      <c r="N51" s="352" t="s">
        <v>54</v>
      </c>
      <c r="O51" s="309">
        <f>O53</f>
        <v>0</v>
      </c>
      <c r="P51" s="309">
        <f>P53</f>
        <v>0</v>
      </c>
      <c r="Q51" s="309" t="s">
        <v>54</v>
      </c>
      <c r="R51" s="309">
        <f>R53</f>
        <v>0</v>
      </c>
      <c r="S51" s="352">
        <f>S53</f>
        <v>0</v>
      </c>
      <c r="T51" s="352" t="s">
        <v>54</v>
      </c>
      <c r="U51" s="309">
        <f>U53</f>
        <v>0</v>
      </c>
      <c r="V51" s="379">
        <f>V53</f>
        <v>0</v>
      </c>
      <c r="W51" s="379" t="s">
        <v>54</v>
      </c>
      <c r="X51" s="372">
        <f>X53</f>
        <v>0</v>
      </c>
      <c r="Y51" s="143"/>
    </row>
    <row r="52" spans="1:25" s="151" customFormat="1" ht="12.75" customHeight="1" x14ac:dyDescent="0.15">
      <c r="A52" s="145"/>
      <c r="B52" s="146" t="s">
        <v>74</v>
      </c>
      <c r="C52" s="147"/>
      <c r="D52" s="156"/>
      <c r="E52" s="326"/>
      <c r="F52" s="326"/>
      <c r="G52" s="355"/>
      <c r="H52" s="355"/>
      <c r="I52" s="355"/>
      <c r="J52" s="349"/>
      <c r="K52" s="349"/>
      <c r="L52" s="349"/>
      <c r="M52" s="349"/>
      <c r="N52" s="349"/>
      <c r="O52" s="349"/>
      <c r="P52" s="350"/>
      <c r="Q52" s="350"/>
      <c r="R52" s="349"/>
      <c r="S52" s="349"/>
      <c r="T52" s="349"/>
      <c r="U52" s="349"/>
      <c r="V52" s="374"/>
      <c r="W52" s="374"/>
      <c r="X52" s="374"/>
      <c r="Y52" s="150"/>
    </row>
    <row r="53" spans="1:25" s="144" customFormat="1" ht="46.5" customHeight="1" x14ac:dyDescent="0.15">
      <c r="A53" s="157" t="s">
        <v>154</v>
      </c>
      <c r="B53" s="158" t="s">
        <v>155</v>
      </c>
      <c r="C53" s="159" t="s">
        <v>79</v>
      </c>
      <c r="D53" s="156">
        <f>F53</f>
        <v>0</v>
      </c>
      <c r="E53" s="326" t="s">
        <v>54</v>
      </c>
      <c r="F53" s="326">
        <v>0</v>
      </c>
      <c r="G53" s="355">
        <f>I53</f>
        <v>0</v>
      </c>
      <c r="H53" s="355" t="s">
        <v>54</v>
      </c>
      <c r="I53" s="355">
        <v>0</v>
      </c>
      <c r="J53" s="355">
        <f>L53</f>
        <v>0</v>
      </c>
      <c r="K53" s="355" t="s">
        <v>54</v>
      </c>
      <c r="L53" s="355">
        <v>0</v>
      </c>
      <c r="M53" s="311">
        <f>O53</f>
        <v>0</v>
      </c>
      <c r="N53" s="311" t="str">
        <f>K53</f>
        <v>X</v>
      </c>
      <c r="O53" s="311"/>
      <c r="P53" s="310">
        <f>R53</f>
        <v>0</v>
      </c>
      <c r="Q53" s="310" t="str">
        <f>N53</f>
        <v>X</v>
      </c>
      <c r="R53" s="311">
        <v>0</v>
      </c>
      <c r="S53" s="311">
        <f>U53</f>
        <v>0</v>
      </c>
      <c r="T53" s="311" t="str">
        <f>N53</f>
        <v>X</v>
      </c>
      <c r="U53" s="311">
        <v>0</v>
      </c>
      <c r="V53" s="378">
        <f>X53</f>
        <v>0</v>
      </c>
      <c r="W53" s="378" t="str">
        <f>Q53</f>
        <v>X</v>
      </c>
      <c r="X53" s="378">
        <v>0</v>
      </c>
      <c r="Y53" s="143"/>
    </row>
    <row r="54" spans="1:25" s="144" customFormat="1" ht="66.75" customHeight="1" x14ac:dyDescent="0.15">
      <c r="A54" s="137" t="s">
        <v>156</v>
      </c>
      <c r="B54" s="138" t="s">
        <v>157</v>
      </c>
      <c r="C54" s="139" t="s">
        <v>158</v>
      </c>
      <c r="D54" s="154">
        <f>E54</f>
        <v>338909.31</v>
      </c>
      <c r="E54" s="324">
        <f>E56+E57+E58</f>
        <v>338909.31</v>
      </c>
      <c r="F54" s="324" t="s">
        <v>54</v>
      </c>
      <c r="G54" s="352">
        <f>H54</f>
        <v>341537.98</v>
      </c>
      <c r="H54" s="352">
        <f>H56+H57+H58</f>
        <v>341537.98</v>
      </c>
      <c r="I54" s="352" t="s">
        <v>54</v>
      </c>
      <c r="J54" s="352">
        <f>K54</f>
        <v>366825.4</v>
      </c>
      <c r="K54" s="352">
        <f>K56+K57+K58</f>
        <v>366825.4</v>
      </c>
      <c r="L54" s="352" t="s">
        <v>54</v>
      </c>
      <c r="M54" s="352">
        <f>N54</f>
        <v>0</v>
      </c>
      <c r="N54" s="352">
        <f>N56+N57+N58</f>
        <v>0</v>
      </c>
      <c r="O54" s="352" t="s">
        <v>54</v>
      </c>
      <c r="P54" s="309">
        <f>Q54</f>
        <v>366825</v>
      </c>
      <c r="Q54" s="309">
        <f>Q56+Q57+Q58</f>
        <v>366825</v>
      </c>
      <c r="R54" s="352" t="s">
        <v>54</v>
      </c>
      <c r="S54" s="352">
        <f>T54</f>
        <v>366543</v>
      </c>
      <c r="T54" s="352">
        <f>T56+T57+T58</f>
        <v>366543</v>
      </c>
      <c r="U54" s="352" t="s">
        <v>54</v>
      </c>
      <c r="V54" s="379">
        <f>W54</f>
        <v>366543</v>
      </c>
      <c r="W54" s="379">
        <f>W56+W57+W58</f>
        <v>366543</v>
      </c>
      <c r="X54" s="379" t="s">
        <v>54</v>
      </c>
      <c r="Y54" s="143"/>
    </row>
    <row r="55" spans="1:25" s="151" customFormat="1" ht="12.75" customHeight="1" x14ac:dyDescent="0.15">
      <c r="A55" s="145"/>
      <c r="B55" s="146" t="s">
        <v>74</v>
      </c>
      <c r="C55" s="147"/>
      <c r="D55" s="156"/>
      <c r="E55" s="326"/>
      <c r="F55" s="326"/>
      <c r="G55" s="348"/>
      <c r="H55" s="348"/>
      <c r="I55" s="348"/>
      <c r="J55" s="349"/>
      <c r="K55" s="349"/>
      <c r="L55" s="349"/>
      <c r="M55" s="349"/>
      <c r="N55" s="349"/>
      <c r="O55" s="349"/>
      <c r="P55" s="350"/>
      <c r="Q55" s="350"/>
      <c r="R55" s="349"/>
      <c r="S55" s="349"/>
      <c r="T55" s="349"/>
      <c r="U55" s="349"/>
      <c r="V55" s="374"/>
      <c r="W55" s="374"/>
      <c r="X55" s="374"/>
      <c r="Y55" s="150"/>
    </row>
    <row r="56" spans="1:25" s="151" customFormat="1" ht="41.25" customHeight="1" x14ac:dyDescent="0.15">
      <c r="A56" s="145" t="s">
        <v>159</v>
      </c>
      <c r="B56" s="146" t="s">
        <v>160</v>
      </c>
      <c r="C56" s="147" t="s">
        <v>79</v>
      </c>
      <c r="D56" s="156">
        <f>E56</f>
        <v>335487.30000000005</v>
      </c>
      <c r="E56" s="326">
        <f>203262.6+132224.7</f>
        <v>335487.30000000005</v>
      </c>
      <c r="F56" s="326" t="s">
        <v>54</v>
      </c>
      <c r="G56" s="353">
        <f>H56</f>
        <v>338550</v>
      </c>
      <c r="H56" s="353">
        <v>338550</v>
      </c>
      <c r="I56" s="355" t="s">
        <v>54</v>
      </c>
      <c r="J56" s="353">
        <f>K56</f>
        <v>363782</v>
      </c>
      <c r="K56" s="353">
        <v>363782</v>
      </c>
      <c r="L56" s="355" t="s">
        <v>54</v>
      </c>
      <c r="M56" s="353">
        <f>N56</f>
        <v>0</v>
      </c>
      <c r="N56" s="353"/>
      <c r="O56" s="311" t="s">
        <v>54</v>
      </c>
      <c r="P56" s="354">
        <f>Q56</f>
        <v>363782</v>
      </c>
      <c r="Q56" s="354">
        <v>363782</v>
      </c>
      <c r="R56" s="311" t="s">
        <v>54</v>
      </c>
      <c r="S56" s="353">
        <f>T56</f>
        <v>363500</v>
      </c>
      <c r="T56" s="353">
        <v>363500</v>
      </c>
      <c r="U56" s="311" t="s">
        <v>54</v>
      </c>
      <c r="V56" s="377">
        <f>W56</f>
        <v>363500</v>
      </c>
      <c r="W56" s="377">
        <v>363500</v>
      </c>
      <c r="X56" s="378" t="s">
        <v>54</v>
      </c>
      <c r="Y56" s="150"/>
    </row>
    <row r="57" spans="1:25" s="151" customFormat="1" ht="19.899999999999999" customHeight="1" x14ac:dyDescent="0.15">
      <c r="A57" s="145">
        <v>1254</v>
      </c>
      <c r="B57" s="146" t="s">
        <v>55</v>
      </c>
      <c r="C57" s="147"/>
      <c r="D57" s="156">
        <f>E57</f>
        <v>1285.5999999999999</v>
      </c>
      <c r="E57" s="326">
        <v>1285.5999999999999</v>
      </c>
      <c r="F57" s="326" t="s">
        <v>54</v>
      </c>
      <c r="G57" s="353">
        <f>H57</f>
        <v>1244</v>
      </c>
      <c r="H57" s="353">
        <v>1244</v>
      </c>
      <c r="I57" s="355" t="s">
        <v>54</v>
      </c>
      <c r="J57" s="353">
        <f>K57</f>
        <v>0</v>
      </c>
      <c r="K57" s="353">
        <v>0</v>
      </c>
      <c r="L57" s="355" t="s">
        <v>54</v>
      </c>
      <c r="M57" s="353">
        <f>N57</f>
        <v>0</v>
      </c>
      <c r="N57" s="353"/>
      <c r="O57" s="311" t="s">
        <v>54</v>
      </c>
      <c r="P57" s="354">
        <f>Q57</f>
        <v>0</v>
      </c>
      <c r="Q57" s="354">
        <f>N57-K57</f>
        <v>0</v>
      </c>
      <c r="R57" s="311" t="s">
        <v>54</v>
      </c>
      <c r="S57" s="353">
        <f>T57</f>
        <v>0</v>
      </c>
      <c r="T57" s="353">
        <f>N57-K57</f>
        <v>0</v>
      </c>
      <c r="U57" s="311" t="s">
        <v>54</v>
      </c>
      <c r="V57" s="377">
        <f>W57</f>
        <v>0</v>
      </c>
      <c r="W57" s="377">
        <f>Q57-N57</f>
        <v>0</v>
      </c>
      <c r="X57" s="378" t="s">
        <v>54</v>
      </c>
      <c r="Y57" s="150"/>
    </row>
    <row r="58" spans="1:25" s="151" customFormat="1" ht="37.15" customHeight="1" x14ac:dyDescent="0.15">
      <c r="A58" s="145" t="s">
        <v>161</v>
      </c>
      <c r="B58" s="146" t="s">
        <v>162</v>
      </c>
      <c r="C58" s="147" t="s">
        <v>79</v>
      </c>
      <c r="D58" s="156">
        <f>E58</f>
        <v>2136.41</v>
      </c>
      <c r="E58" s="326">
        <v>2136.41</v>
      </c>
      <c r="F58" s="326" t="s">
        <v>54</v>
      </c>
      <c r="G58" s="353">
        <f>H58</f>
        <v>1743.98</v>
      </c>
      <c r="H58" s="353">
        <v>1743.98</v>
      </c>
      <c r="I58" s="355" t="s">
        <v>54</v>
      </c>
      <c r="J58" s="353">
        <f>K58</f>
        <v>3043.4</v>
      </c>
      <c r="K58" s="353">
        <v>3043.4</v>
      </c>
      <c r="L58" s="355" t="s">
        <v>54</v>
      </c>
      <c r="M58" s="353">
        <f>N58</f>
        <v>0</v>
      </c>
      <c r="N58" s="353"/>
      <c r="O58" s="311" t="s">
        <v>54</v>
      </c>
      <c r="P58" s="354">
        <f>Q58</f>
        <v>3043</v>
      </c>
      <c r="Q58" s="354">
        <v>3043</v>
      </c>
      <c r="R58" s="311" t="s">
        <v>54</v>
      </c>
      <c r="S58" s="353">
        <f>T58</f>
        <v>3043</v>
      </c>
      <c r="T58" s="353">
        <v>3043</v>
      </c>
      <c r="U58" s="311" t="s">
        <v>54</v>
      </c>
      <c r="V58" s="377">
        <f>W58</f>
        <v>3043</v>
      </c>
      <c r="W58" s="377">
        <v>3043</v>
      </c>
      <c r="X58" s="378" t="s">
        <v>54</v>
      </c>
      <c r="Y58" s="150"/>
    </row>
    <row r="59" spans="1:25" s="144" customFormat="1" ht="52.5" customHeight="1" x14ac:dyDescent="0.15">
      <c r="A59" s="137" t="s">
        <v>163</v>
      </c>
      <c r="B59" s="138" t="s">
        <v>164</v>
      </c>
      <c r="C59" s="139" t="s">
        <v>165</v>
      </c>
      <c r="D59" s="154">
        <f>F59</f>
        <v>6888.616</v>
      </c>
      <c r="E59" s="324" t="str">
        <f>E61</f>
        <v>X</v>
      </c>
      <c r="F59" s="324">
        <f>F61</f>
        <v>6888.616</v>
      </c>
      <c r="G59" s="352">
        <f>I59</f>
        <v>70032.600000000006</v>
      </c>
      <c r="H59" s="352" t="str">
        <f>H61</f>
        <v>X</v>
      </c>
      <c r="I59" s="352">
        <f>I61</f>
        <v>70032.600000000006</v>
      </c>
      <c r="J59" s="352">
        <f>L59</f>
        <v>0</v>
      </c>
      <c r="K59" s="352" t="str">
        <f>K61</f>
        <v>X</v>
      </c>
      <c r="L59" s="352">
        <f>L61</f>
        <v>0</v>
      </c>
      <c r="M59" s="352">
        <f>O59</f>
        <v>0</v>
      </c>
      <c r="N59" s="352" t="s">
        <v>54</v>
      </c>
      <c r="O59" s="352">
        <f>O61</f>
        <v>0</v>
      </c>
      <c r="P59" s="309">
        <f>R59</f>
        <v>0</v>
      </c>
      <c r="Q59" s="309" t="s">
        <v>54</v>
      </c>
      <c r="R59" s="352">
        <f>R61</f>
        <v>0</v>
      </c>
      <c r="S59" s="352">
        <f>U59</f>
        <v>0</v>
      </c>
      <c r="T59" s="352" t="s">
        <v>54</v>
      </c>
      <c r="U59" s="352">
        <f>U61</f>
        <v>0</v>
      </c>
      <c r="V59" s="379">
        <f>X59</f>
        <v>0</v>
      </c>
      <c r="W59" s="379" t="s">
        <v>54</v>
      </c>
      <c r="X59" s="379">
        <f>X61</f>
        <v>0</v>
      </c>
      <c r="Y59" s="143"/>
    </row>
    <row r="60" spans="1:25" s="151" customFormat="1" ht="12.75" customHeight="1" x14ac:dyDescent="0.15">
      <c r="A60" s="145"/>
      <c r="B60" s="146" t="s">
        <v>74</v>
      </c>
      <c r="C60" s="147"/>
      <c r="D60" s="156"/>
      <c r="E60" s="326"/>
      <c r="F60" s="326"/>
      <c r="G60" s="348"/>
      <c r="H60" s="348"/>
      <c r="I60" s="348"/>
      <c r="J60" s="349"/>
      <c r="K60" s="349"/>
      <c r="L60" s="349"/>
      <c r="M60" s="349"/>
      <c r="N60" s="349"/>
      <c r="O60" s="349"/>
      <c r="P60" s="350"/>
      <c r="Q60" s="350"/>
      <c r="R60" s="349"/>
      <c r="S60" s="349"/>
      <c r="T60" s="349"/>
      <c r="U60" s="349"/>
      <c r="V60" s="374"/>
      <c r="W60" s="374"/>
      <c r="X60" s="374"/>
      <c r="Y60" s="150"/>
    </row>
    <row r="61" spans="1:25" s="151" customFormat="1" ht="36" customHeight="1" x14ac:dyDescent="0.15">
      <c r="A61" s="145" t="s">
        <v>166</v>
      </c>
      <c r="B61" s="146" t="s">
        <v>167</v>
      </c>
      <c r="C61" s="147" t="s">
        <v>79</v>
      </c>
      <c r="D61" s="156"/>
      <c r="E61" s="326" t="s">
        <v>54</v>
      </c>
      <c r="F61" s="326">
        <v>6888.616</v>
      </c>
      <c r="G61" s="353">
        <f>I61</f>
        <v>70032.600000000006</v>
      </c>
      <c r="H61" s="311" t="s">
        <v>54</v>
      </c>
      <c r="I61" s="353">
        <v>70032.600000000006</v>
      </c>
      <c r="J61" s="353">
        <f>L61</f>
        <v>0</v>
      </c>
      <c r="K61" s="311" t="s">
        <v>54</v>
      </c>
      <c r="L61" s="353"/>
      <c r="M61" s="353">
        <f>O61</f>
        <v>0</v>
      </c>
      <c r="N61" s="311" t="s">
        <v>54</v>
      </c>
      <c r="O61" s="311"/>
      <c r="P61" s="354">
        <f>R61</f>
        <v>0</v>
      </c>
      <c r="Q61" s="310" t="s">
        <v>54</v>
      </c>
      <c r="R61" s="311"/>
      <c r="S61" s="353">
        <f>U61</f>
        <v>0</v>
      </c>
      <c r="T61" s="311" t="s">
        <v>54</v>
      </c>
      <c r="U61" s="311">
        <v>0</v>
      </c>
      <c r="V61" s="377">
        <f>X61</f>
        <v>0</v>
      </c>
      <c r="W61" s="378" t="s">
        <v>54</v>
      </c>
      <c r="X61" s="378">
        <v>0</v>
      </c>
      <c r="Y61" s="150"/>
    </row>
    <row r="62" spans="1:25" s="144" customFormat="1" ht="63.75" customHeight="1" x14ac:dyDescent="0.15">
      <c r="A62" s="137" t="s">
        <v>168</v>
      </c>
      <c r="B62" s="138" t="s">
        <v>169</v>
      </c>
      <c r="C62" s="139" t="s">
        <v>170</v>
      </c>
      <c r="D62" s="155">
        <f>D64+D67+D72+D75+D95+D99+D105</f>
        <v>166815.77790000002</v>
      </c>
      <c r="E62" s="325">
        <f>E64+E67+E72+E75+E95+E99+E105</f>
        <v>166815.77790000002</v>
      </c>
      <c r="F62" s="325">
        <f>F102+F105</f>
        <v>0</v>
      </c>
      <c r="G62" s="309">
        <f>G64+G67+G72+G75+G95+G99+G105</f>
        <v>205859.39</v>
      </c>
      <c r="H62" s="309">
        <f>H64+H67+H72+H75+H95+H99+H105</f>
        <v>205859.39</v>
      </c>
      <c r="I62" s="309">
        <f>I102+I105</f>
        <v>0</v>
      </c>
      <c r="J62" s="309">
        <f>J64+J67+J72+J75+J95+J99+J105</f>
        <v>197699</v>
      </c>
      <c r="K62" s="309">
        <f>K64+K67+K72+K75+K95+K99+K105</f>
        <v>197699</v>
      </c>
      <c r="L62" s="309">
        <f>L102+L105</f>
        <v>0</v>
      </c>
      <c r="M62" s="309">
        <f>M64+M67+M72+M75+M95+M99+M105</f>
        <v>0</v>
      </c>
      <c r="N62" s="309">
        <f>N64+N67+N72+N75+N95+N99+N105</f>
        <v>0</v>
      </c>
      <c r="O62" s="309">
        <f>O102+O105</f>
        <v>0</v>
      </c>
      <c r="P62" s="309">
        <f>P64+P67+P72+P75+P95+P99+P105</f>
        <v>200199</v>
      </c>
      <c r="Q62" s="309">
        <f>Q64+Q67+Q72+Q75+Q95+Q99+Q105</f>
        <v>200199</v>
      </c>
      <c r="R62" s="309">
        <f>R102+R105</f>
        <v>0</v>
      </c>
      <c r="S62" s="309">
        <f>S64+S67+S72+S75+S95+S99+S105</f>
        <v>203062.83</v>
      </c>
      <c r="T62" s="309">
        <f>T64+T67+T72+T75+T95+T99+T105</f>
        <v>203062.83</v>
      </c>
      <c r="U62" s="309">
        <f>U102+U105</f>
        <v>0</v>
      </c>
      <c r="V62" s="372">
        <f>V64+V67+V72+V75+V95+V99+V105</f>
        <v>203262.83</v>
      </c>
      <c r="W62" s="372">
        <f>W64+W67+W72+W75+W95+W99+W105</f>
        <v>203262.83</v>
      </c>
      <c r="X62" s="372">
        <f>X102+X105</f>
        <v>0</v>
      </c>
      <c r="Y62" s="143"/>
    </row>
    <row r="63" spans="1:25" s="151" customFormat="1" ht="12.75" customHeight="1" x14ac:dyDescent="0.15">
      <c r="A63" s="145"/>
      <c r="B63" s="146" t="s">
        <v>74</v>
      </c>
      <c r="C63" s="147"/>
      <c r="D63" s="160"/>
      <c r="E63" s="327"/>
      <c r="F63" s="327"/>
      <c r="G63" s="348"/>
      <c r="H63" s="348"/>
      <c r="I63" s="348"/>
      <c r="J63" s="348"/>
      <c r="K63" s="348"/>
      <c r="L63" s="348"/>
      <c r="M63" s="348"/>
      <c r="N63" s="348"/>
      <c r="O63" s="348"/>
      <c r="P63" s="351"/>
      <c r="Q63" s="351"/>
      <c r="R63" s="348"/>
      <c r="S63" s="348"/>
      <c r="T63" s="348"/>
      <c r="U63" s="348"/>
      <c r="V63" s="376"/>
      <c r="W63" s="376"/>
      <c r="X63" s="376"/>
      <c r="Y63" s="150"/>
    </row>
    <row r="64" spans="1:25" s="144" customFormat="1" ht="44.25" customHeight="1" x14ac:dyDescent="0.15">
      <c r="A64" s="137" t="s">
        <v>171</v>
      </c>
      <c r="B64" s="138" t="s">
        <v>172</v>
      </c>
      <c r="C64" s="139" t="s">
        <v>173</v>
      </c>
      <c r="D64" s="155">
        <f>E64</f>
        <v>0</v>
      </c>
      <c r="E64" s="325">
        <f>E66</f>
        <v>0</v>
      </c>
      <c r="F64" s="325" t="str">
        <f>F66</f>
        <v>X</v>
      </c>
      <c r="G64" s="309">
        <f>H64</f>
        <v>0</v>
      </c>
      <c r="H64" s="309">
        <f>H66</f>
        <v>0</v>
      </c>
      <c r="I64" s="309" t="str">
        <f>I66</f>
        <v>X</v>
      </c>
      <c r="J64" s="309">
        <f>K64</f>
        <v>0</v>
      </c>
      <c r="K64" s="309">
        <f>K66</f>
        <v>0</v>
      </c>
      <c r="L64" s="309" t="str">
        <f>L66</f>
        <v>X</v>
      </c>
      <c r="M64" s="309">
        <f>N64</f>
        <v>0</v>
      </c>
      <c r="N64" s="309">
        <f>N66</f>
        <v>0</v>
      </c>
      <c r="O64" s="309" t="str">
        <f>O66</f>
        <v>X</v>
      </c>
      <c r="P64" s="309">
        <f>Q64</f>
        <v>0</v>
      </c>
      <c r="Q64" s="309">
        <f>Q66</f>
        <v>0</v>
      </c>
      <c r="R64" s="309" t="str">
        <f>R66</f>
        <v>X</v>
      </c>
      <c r="S64" s="309">
        <f>T64</f>
        <v>0</v>
      </c>
      <c r="T64" s="309">
        <f>T66</f>
        <v>0</v>
      </c>
      <c r="U64" s="309" t="str">
        <f>U66</f>
        <v>X</v>
      </c>
      <c r="V64" s="372">
        <f>W64</f>
        <v>0</v>
      </c>
      <c r="W64" s="372">
        <f>W66</f>
        <v>0</v>
      </c>
      <c r="X64" s="372" t="str">
        <f>X66</f>
        <v>X</v>
      </c>
      <c r="Y64" s="143"/>
    </row>
    <row r="65" spans="1:25" s="151" customFormat="1" ht="18" customHeight="1" x14ac:dyDescent="0.15">
      <c r="A65" s="145"/>
      <c r="B65" s="146" t="s">
        <v>74</v>
      </c>
      <c r="C65" s="147"/>
      <c r="D65" s="160"/>
      <c r="E65" s="327"/>
      <c r="F65" s="327"/>
      <c r="G65" s="310"/>
      <c r="H65" s="310"/>
      <c r="I65" s="310"/>
      <c r="J65" s="349"/>
      <c r="K65" s="349"/>
      <c r="L65" s="349"/>
      <c r="M65" s="349"/>
      <c r="N65" s="349"/>
      <c r="O65" s="349"/>
      <c r="P65" s="350"/>
      <c r="Q65" s="350"/>
      <c r="R65" s="349"/>
      <c r="S65" s="349"/>
      <c r="T65" s="349"/>
      <c r="U65" s="349"/>
      <c r="V65" s="374"/>
      <c r="W65" s="374"/>
      <c r="X65" s="374"/>
      <c r="Y65" s="150"/>
    </row>
    <row r="66" spans="1:25" s="151" customFormat="1" ht="39" customHeight="1" x14ac:dyDescent="0.15">
      <c r="A66" s="145" t="s">
        <v>174</v>
      </c>
      <c r="B66" s="146" t="s">
        <v>175</v>
      </c>
      <c r="C66" s="147"/>
      <c r="D66" s="156">
        <f>E66</f>
        <v>0</v>
      </c>
      <c r="E66" s="326">
        <v>0</v>
      </c>
      <c r="F66" s="327" t="s">
        <v>54</v>
      </c>
      <c r="G66" s="355">
        <f>H66</f>
        <v>0</v>
      </c>
      <c r="H66" s="355">
        <v>0</v>
      </c>
      <c r="I66" s="310" t="s">
        <v>54</v>
      </c>
      <c r="J66" s="355">
        <f>K66</f>
        <v>0</v>
      </c>
      <c r="K66" s="355">
        <v>0</v>
      </c>
      <c r="L66" s="310" t="s">
        <v>54</v>
      </c>
      <c r="M66" s="353">
        <f>N66</f>
        <v>0</v>
      </c>
      <c r="N66" s="353">
        <f>K66-H66</f>
        <v>0</v>
      </c>
      <c r="O66" s="311" t="s">
        <v>54</v>
      </c>
      <c r="P66" s="354">
        <f>Q66</f>
        <v>0</v>
      </c>
      <c r="Q66" s="354">
        <f>N66-K66</f>
        <v>0</v>
      </c>
      <c r="R66" s="311" t="s">
        <v>54</v>
      </c>
      <c r="S66" s="353">
        <f>T66</f>
        <v>0</v>
      </c>
      <c r="T66" s="353">
        <f>N66-K66</f>
        <v>0</v>
      </c>
      <c r="U66" s="311" t="s">
        <v>54</v>
      </c>
      <c r="V66" s="377">
        <f>W66</f>
        <v>0</v>
      </c>
      <c r="W66" s="377">
        <f>Q66-N66</f>
        <v>0</v>
      </c>
      <c r="X66" s="378" t="s">
        <v>54</v>
      </c>
      <c r="Y66" s="150"/>
    </row>
    <row r="67" spans="1:25" s="144" customFormat="1" ht="44.25" customHeight="1" x14ac:dyDescent="0.15">
      <c r="A67" s="137" t="s">
        <v>176</v>
      </c>
      <c r="B67" s="138" t="s">
        <v>177</v>
      </c>
      <c r="C67" s="139" t="s">
        <v>178</v>
      </c>
      <c r="D67" s="154">
        <f>D69+D70+D71</f>
        <v>139172.1</v>
      </c>
      <c r="E67" s="324">
        <f>E69+E70+E71</f>
        <v>139172.1</v>
      </c>
      <c r="F67" s="325" t="s">
        <v>54</v>
      </c>
      <c r="G67" s="352">
        <f>G69+G70+G71</f>
        <v>157460.45000000001</v>
      </c>
      <c r="H67" s="352">
        <f>H69+H70+H71</f>
        <v>157460.45000000001</v>
      </c>
      <c r="I67" s="309" t="s">
        <v>54</v>
      </c>
      <c r="J67" s="352">
        <f>J69+J70+J71</f>
        <v>148200</v>
      </c>
      <c r="K67" s="352">
        <f>K69+K70+K71</f>
        <v>148200</v>
      </c>
      <c r="L67" s="309" t="s">
        <v>54</v>
      </c>
      <c r="M67" s="352">
        <f>M69+M70+M71</f>
        <v>0</v>
      </c>
      <c r="N67" s="352">
        <f>N69+N70+N71</f>
        <v>0</v>
      </c>
      <c r="O67" s="309" t="s">
        <v>54</v>
      </c>
      <c r="P67" s="309">
        <f>P69+P70+P71</f>
        <v>149000</v>
      </c>
      <c r="Q67" s="309">
        <f>Q69+Q70+Q71</f>
        <v>149000</v>
      </c>
      <c r="R67" s="309" t="s">
        <v>54</v>
      </c>
      <c r="S67" s="352">
        <f>S69+S70+S71</f>
        <v>150763.82999999999</v>
      </c>
      <c r="T67" s="352">
        <f>T69+T70+T71</f>
        <v>150763.82999999999</v>
      </c>
      <c r="U67" s="309" t="s">
        <v>54</v>
      </c>
      <c r="V67" s="379">
        <f>V69+V70+V71</f>
        <v>150763.82999999999</v>
      </c>
      <c r="W67" s="379">
        <f>W69+W70+W71</f>
        <v>150763.82999999999</v>
      </c>
      <c r="X67" s="372" t="s">
        <v>54</v>
      </c>
      <c r="Y67" s="143"/>
    </row>
    <row r="68" spans="1:25" s="151" customFormat="1" ht="12.75" customHeight="1" x14ac:dyDescent="0.15">
      <c r="A68" s="145"/>
      <c r="B68" s="146" t="s">
        <v>74</v>
      </c>
      <c r="C68" s="147"/>
      <c r="D68" s="156"/>
      <c r="E68" s="326"/>
      <c r="F68" s="327"/>
      <c r="G68" s="348"/>
      <c r="H68" s="348"/>
      <c r="I68" s="348"/>
      <c r="J68" s="349"/>
      <c r="K68" s="349"/>
      <c r="L68" s="349"/>
      <c r="M68" s="349"/>
      <c r="N68" s="349"/>
      <c r="O68" s="349"/>
      <c r="P68" s="350"/>
      <c r="Q68" s="350"/>
      <c r="R68" s="349"/>
      <c r="S68" s="349"/>
      <c r="T68" s="349"/>
      <c r="U68" s="349"/>
      <c r="V68" s="374"/>
      <c r="W68" s="374"/>
      <c r="X68" s="374"/>
      <c r="Y68" s="150"/>
    </row>
    <row r="69" spans="1:25" s="151" customFormat="1" ht="27" customHeight="1" x14ac:dyDescent="0.15">
      <c r="A69" s="145" t="s">
        <v>179</v>
      </c>
      <c r="B69" s="146" t="s">
        <v>180</v>
      </c>
      <c r="C69" s="147" t="s">
        <v>79</v>
      </c>
      <c r="D69" s="156">
        <f>E69</f>
        <v>129414.7</v>
      </c>
      <c r="E69" s="326">
        <f>3213.4+126201.3</f>
        <v>129414.7</v>
      </c>
      <c r="F69" s="327" t="s">
        <v>54</v>
      </c>
      <c r="G69" s="311">
        <f>H69</f>
        <v>143260.45000000001</v>
      </c>
      <c r="H69" s="311">
        <v>143260.45000000001</v>
      </c>
      <c r="I69" s="310" t="s">
        <v>54</v>
      </c>
      <c r="J69" s="311">
        <f>K69</f>
        <v>144000</v>
      </c>
      <c r="K69" s="311">
        <v>144000</v>
      </c>
      <c r="L69" s="310" t="s">
        <v>54</v>
      </c>
      <c r="M69" s="353">
        <f>N69</f>
        <v>0</v>
      </c>
      <c r="N69" s="353"/>
      <c r="O69" s="311" t="s">
        <v>54</v>
      </c>
      <c r="P69" s="354">
        <f>Q69</f>
        <v>144500</v>
      </c>
      <c r="Q69" s="354">
        <v>144500</v>
      </c>
      <c r="R69" s="311" t="s">
        <v>54</v>
      </c>
      <c r="S69" s="353">
        <f>T69</f>
        <v>144600</v>
      </c>
      <c r="T69" s="353">
        <v>144600</v>
      </c>
      <c r="U69" s="311" t="s">
        <v>54</v>
      </c>
      <c r="V69" s="377">
        <f>W69</f>
        <v>144600</v>
      </c>
      <c r="W69" s="377">
        <v>144600</v>
      </c>
      <c r="X69" s="378" t="s">
        <v>54</v>
      </c>
      <c r="Y69" s="150"/>
    </row>
    <row r="70" spans="1:25" s="151" customFormat="1" ht="62.45" customHeight="1" x14ac:dyDescent="0.15">
      <c r="A70" s="145" t="s">
        <v>181</v>
      </c>
      <c r="B70" s="146" t="s">
        <v>182</v>
      </c>
      <c r="C70" s="147" t="s">
        <v>79</v>
      </c>
      <c r="D70" s="156">
        <f>E70</f>
        <v>0</v>
      </c>
      <c r="E70" s="326"/>
      <c r="F70" s="327" t="s">
        <v>54</v>
      </c>
      <c r="G70" s="311">
        <f>H70</f>
        <v>0</v>
      </c>
      <c r="H70" s="311">
        <v>0</v>
      </c>
      <c r="I70" s="310" t="s">
        <v>54</v>
      </c>
      <c r="J70" s="311">
        <f>K70</f>
        <v>0</v>
      </c>
      <c r="K70" s="311"/>
      <c r="L70" s="310" t="s">
        <v>54</v>
      </c>
      <c r="M70" s="353">
        <f>N70</f>
        <v>0</v>
      </c>
      <c r="N70" s="353"/>
      <c r="O70" s="311" t="s">
        <v>54</v>
      </c>
      <c r="P70" s="354">
        <f>Q70</f>
        <v>0</v>
      </c>
      <c r="Q70" s="354"/>
      <c r="R70" s="311" t="s">
        <v>54</v>
      </c>
      <c r="S70" s="353">
        <f>T70</f>
        <v>0</v>
      </c>
      <c r="T70" s="353"/>
      <c r="U70" s="311" t="s">
        <v>54</v>
      </c>
      <c r="V70" s="377">
        <f>W70</f>
        <v>0</v>
      </c>
      <c r="W70" s="377"/>
      <c r="X70" s="378" t="s">
        <v>54</v>
      </c>
      <c r="Y70" s="150"/>
    </row>
    <row r="71" spans="1:25" s="151" customFormat="1" ht="18" customHeight="1" x14ac:dyDescent="0.15">
      <c r="A71" s="145" t="s">
        <v>183</v>
      </c>
      <c r="B71" s="146" t="s">
        <v>184</v>
      </c>
      <c r="C71" s="147" t="s">
        <v>79</v>
      </c>
      <c r="D71" s="156">
        <f>E71</f>
        <v>9757.4</v>
      </c>
      <c r="E71" s="326">
        <v>9757.4</v>
      </c>
      <c r="F71" s="327" t="s">
        <v>54</v>
      </c>
      <c r="G71" s="311">
        <f>H71</f>
        <v>14200</v>
      </c>
      <c r="H71" s="311">
        <v>14200</v>
      </c>
      <c r="I71" s="310" t="s">
        <v>54</v>
      </c>
      <c r="J71" s="311">
        <f>K71</f>
        <v>4200</v>
      </c>
      <c r="K71" s="311">
        <v>4200</v>
      </c>
      <c r="L71" s="310" t="s">
        <v>54</v>
      </c>
      <c r="M71" s="353">
        <f>N71</f>
        <v>0</v>
      </c>
      <c r="N71" s="353"/>
      <c r="O71" s="311" t="s">
        <v>54</v>
      </c>
      <c r="P71" s="354">
        <f>Q71</f>
        <v>4500</v>
      </c>
      <c r="Q71" s="354">
        <v>4500</v>
      </c>
      <c r="R71" s="311" t="s">
        <v>54</v>
      </c>
      <c r="S71" s="353">
        <f>T71</f>
        <v>6163.83</v>
      </c>
      <c r="T71" s="353">
        <v>6163.83</v>
      </c>
      <c r="U71" s="311" t="s">
        <v>54</v>
      </c>
      <c r="V71" s="377">
        <f>W71</f>
        <v>6163.83</v>
      </c>
      <c r="W71" s="377">
        <v>6163.83</v>
      </c>
      <c r="X71" s="378" t="s">
        <v>54</v>
      </c>
      <c r="Y71" s="150"/>
    </row>
    <row r="72" spans="1:25" s="144" customFormat="1" ht="50.25" customHeight="1" x14ac:dyDescent="0.15">
      <c r="A72" s="137" t="s">
        <v>185</v>
      </c>
      <c r="B72" s="138" t="s">
        <v>186</v>
      </c>
      <c r="C72" s="139" t="s">
        <v>187</v>
      </c>
      <c r="D72" s="140">
        <f>E72</f>
        <v>4895.1000000000004</v>
      </c>
      <c r="E72" s="321">
        <f>E74</f>
        <v>4895.1000000000004</v>
      </c>
      <c r="F72" s="325" t="s">
        <v>54</v>
      </c>
      <c r="G72" s="312">
        <f>H72</f>
        <v>1999</v>
      </c>
      <c r="H72" s="312">
        <f>H74</f>
        <v>1999</v>
      </c>
      <c r="I72" s="309" t="s">
        <v>54</v>
      </c>
      <c r="J72" s="312">
        <f>K72</f>
        <v>1999</v>
      </c>
      <c r="K72" s="312">
        <f>K74</f>
        <v>1999</v>
      </c>
      <c r="L72" s="309" t="s">
        <v>54</v>
      </c>
      <c r="M72" s="312">
        <f>N72</f>
        <v>0</v>
      </c>
      <c r="N72" s="312">
        <f>N74</f>
        <v>0</v>
      </c>
      <c r="O72" s="309" t="s">
        <v>54</v>
      </c>
      <c r="P72" s="309">
        <f>Q72</f>
        <v>1999</v>
      </c>
      <c r="Q72" s="309">
        <f>Q74</f>
        <v>1999</v>
      </c>
      <c r="R72" s="309" t="s">
        <v>54</v>
      </c>
      <c r="S72" s="312">
        <f>T72</f>
        <v>1999</v>
      </c>
      <c r="T72" s="312">
        <f>T74</f>
        <v>1999</v>
      </c>
      <c r="U72" s="309" t="s">
        <v>54</v>
      </c>
      <c r="V72" s="375">
        <f>W72</f>
        <v>1999</v>
      </c>
      <c r="W72" s="375">
        <f>W74</f>
        <v>1999</v>
      </c>
      <c r="X72" s="372" t="s">
        <v>54</v>
      </c>
      <c r="Y72" s="143"/>
    </row>
    <row r="73" spans="1:25" s="151" customFormat="1" ht="12.75" customHeight="1" x14ac:dyDescent="0.15">
      <c r="A73" s="145"/>
      <c r="B73" s="146" t="s">
        <v>74</v>
      </c>
      <c r="C73" s="147"/>
      <c r="D73" s="78"/>
      <c r="E73" s="322"/>
      <c r="F73" s="323"/>
      <c r="G73" s="348"/>
      <c r="H73" s="348"/>
      <c r="I73" s="348"/>
      <c r="J73" s="349"/>
      <c r="K73" s="349"/>
      <c r="L73" s="349"/>
      <c r="M73" s="349"/>
      <c r="N73" s="349"/>
      <c r="O73" s="349"/>
      <c r="P73" s="350"/>
      <c r="Q73" s="350"/>
      <c r="R73" s="349"/>
      <c r="S73" s="349"/>
      <c r="T73" s="349"/>
      <c r="U73" s="349"/>
      <c r="V73" s="374"/>
      <c r="W73" s="374"/>
      <c r="X73" s="374"/>
      <c r="Y73" s="150"/>
    </row>
    <row r="74" spans="1:25" s="151" customFormat="1" ht="66.75" customHeight="1" x14ac:dyDescent="0.15">
      <c r="A74" s="145" t="s">
        <v>188</v>
      </c>
      <c r="B74" s="146" t="s">
        <v>189</v>
      </c>
      <c r="C74" s="147"/>
      <c r="D74" s="78">
        <f>E74</f>
        <v>4895.1000000000004</v>
      </c>
      <c r="E74" s="322">
        <v>4895.1000000000004</v>
      </c>
      <c r="F74" s="327" t="s">
        <v>54</v>
      </c>
      <c r="G74" s="311">
        <f>H74</f>
        <v>1999</v>
      </c>
      <c r="H74" s="311">
        <v>1999</v>
      </c>
      <c r="I74" s="310" t="s">
        <v>54</v>
      </c>
      <c r="J74" s="311">
        <f>K74</f>
        <v>1999</v>
      </c>
      <c r="K74" s="311">
        <v>1999</v>
      </c>
      <c r="L74" s="310" t="s">
        <v>54</v>
      </c>
      <c r="M74" s="353">
        <f>N74</f>
        <v>0</v>
      </c>
      <c r="N74" s="353">
        <f>K74-H74</f>
        <v>0</v>
      </c>
      <c r="O74" s="311" t="s">
        <v>54</v>
      </c>
      <c r="P74" s="354">
        <f>Q74</f>
        <v>1999</v>
      </c>
      <c r="Q74" s="354">
        <v>1999</v>
      </c>
      <c r="R74" s="311" t="s">
        <v>54</v>
      </c>
      <c r="S74" s="353">
        <f>T74</f>
        <v>1999</v>
      </c>
      <c r="T74" s="353">
        <v>1999</v>
      </c>
      <c r="U74" s="311" t="s">
        <v>54</v>
      </c>
      <c r="V74" s="377">
        <f>W74</f>
        <v>1999</v>
      </c>
      <c r="W74" s="377">
        <v>1999</v>
      </c>
      <c r="X74" s="378" t="s">
        <v>54</v>
      </c>
      <c r="Y74" s="150"/>
    </row>
    <row r="75" spans="1:25" s="144" customFormat="1" ht="50.25" customHeight="1" x14ac:dyDescent="0.15">
      <c r="A75" s="137" t="s">
        <v>190</v>
      </c>
      <c r="B75" s="138" t="s">
        <v>191</v>
      </c>
      <c r="C75" s="139" t="s">
        <v>192</v>
      </c>
      <c r="D75" s="140">
        <f>E75</f>
        <v>12773.9</v>
      </c>
      <c r="E75" s="321">
        <f>E77+E94</f>
        <v>12773.9</v>
      </c>
      <c r="F75" s="321" t="s">
        <v>54</v>
      </c>
      <c r="G75" s="312">
        <f>H75</f>
        <v>29700</v>
      </c>
      <c r="H75" s="312">
        <f>H77+H94</f>
        <v>29700</v>
      </c>
      <c r="I75" s="312" t="s">
        <v>54</v>
      </c>
      <c r="J75" s="312">
        <f>K75</f>
        <v>29300</v>
      </c>
      <c r="K75" s="312">
        <f>K77+K94</f>
        <v>29300</v>
      </c>
      <c r="L75" s="312" t="s">
        <v>54</v>
      </c>
      <c r="M75" s="312">
        <f>N75</f>
        <v>0</v>
      </c>
      <c r="N75" s="312">
        <f>N77+N94</f>
        <v>0</v>
      </c>
      <c r="O75" s="312" t="s">
        <v>54</v>
      </c>
      <c r="P75" s="309">
        <f>Q75</f>
        <v>30200</v>
      </c>
      <c r="Q75" s="309">
        <f>Q77+Q94</f>
        <v>30200</v>
      </c>
      <c r="R75" s="312" t="s">
        <v>54</v>
      </c>
      <c r="S75" s="312">
        <f>T75</f>
        <v>31000</v>
      </c>
      <c r="T75" s="312">
        <f>T77+T94</f>
        <v>31000</v>
      </c>
      <c r="U75" s="312" t="s">
        <v>54</v>
      </c>
      <c r="V75" s="375">
        <f>W75</f>
        <v>31000</v>
      </c>
      <c r="W75" s="375">
        <f>W77+W94</f>
        <v>31000</v>
      </c>
      <c r="X75" s="375" t="s">
        <v>54</v>
      </c>
      <c r="Y75" s="143"/>
    </row>
    <row r="76" spans="1:25" s="151" customFormat="1" ht="12.75" customHeight="1" x14ac:dyDescent="0.15">
      <c r="A76" s="145"/>
      <c r="B76" s="146" t="s">
        <v>74</v>
      </c>
      <c r="C76" s="147"/>
      <c r="D76" s="78"/>
      <c r="E76" s="322"/>
      <c r="F76" s="322"/>
      <c r="G76" s="348"/>
      <c r="H76" s="348"/>
      <c r="I76" s="348"/>
      <c r="J76" s="349"/>
      <c r="K76" s="349"/>
      <c r="L76" s="349"/>
      <c r="M76" s="349"/>
      <c r="N76" s="349"/>
      <c r="O76" s="349"/>
      <c r="P76" s="350"/>
      <c r="Q76" s="350"/>
      <c r="R76" s="349"/>
      <c r="S76" s="349"/>
      <c r="T76" s="349"/>
      <c r="U76" s="349"/>
      <c r="V76" s="374"/>
      <c r="W76" s="374"/>
      <c r="X76" s="374"/>
      <c r="Y76" s="150"/>
    </row>
    <row r="77" spans="1:25" s="151" customFormat="1" ht="72" customHeight="1" x14ac:dyDescent="0.15">
      <c r="A77" s="145" t="s">
        <v>193</v>
      </c>
      <c r="B77" s="146" t="s">
        <v>194</v>
      </c>
      <c r="C77" s="147" t="s">
        <v>79</v>
      </c>
      <c r="D77" s="78">
        <f>E77</f>
        <v>12773.9</v>
      </c>
      <c r="E77" s="322">
        <f>SUM(E79:E93)</f>
        <v>12773.9</v>
      </c>
      <c r="F77" s="322" t="s">
        <v>54</v>
      </c>
      <c r="G77" s="311">
        <f>H77</f>
        <v>29700</v>
      </c>
      <c r="H77" s="311">
        <f>SUM(H79:H93)</f>
        <v>29700</v>
      </c>
      <c r="I77" s="311" t="s">
        <v>54</v>
      </c>
      <c r="J77" s="311">
        <f>K77</f>
        <v>29300</v>
      </c>
      <c r="K77" s="311">
        <f>SUM(K79:K93)</f>
        <v>29300</v>
      </c>
      <c r="L77" s="311" t="s">
        <v>54</v>
      </c>
      <c r="M77" s="353">
        <f t="shared" ref="M77:M94" si="9">N77</f>
        <v>0</v>
      </c>
      <c r="N77" s="353"/>
      <c r="O77" s="311" t="s">
        <v>54</v>
      </c>
      <c r="P77" s="354">
        <f>Q77</f>
        <v>30200</v>
      </c>
      <c r="Q77" s="310">
        <v>30200</v>
      </c>
      <c r="R77" s="311" t="s">
        <v>54</v>
      </c>
      <c r="S77" s="310">
        <f t="shared" ref="S77:S95" si="10">T77</f>
        <v>31000</v>
      </c>
      <c r="T77" s="310">
        <v>31000</v>
      </c>
      <c r="U77" s="311" t="s">
        <v>54</v>
      </c>
      <c r="V77" s="381">
        <f t="shared" ref="V77:V95" si="11">W77</f>
        <v>31000</v>
      </c>
      <c r="W77" s="381">
        <v>31000</v>
      </c>
      <c r="X77" s="378" t="s">
        <v>54</v>
      </c>
      <c r="Y77" s="150"/>
    </row>
    <row r="78" spans="1:25" s="151" customFormat="1" ht="18" customHeight="1" x14ac:dyDescent="0.15">
      <c r="A78" s="145"/>
      <c r="B78" s="146" t="s">
        <v>74</v>
      </c>
      <c r="C78" s="147"/>
      <c r="D78" s="78"/>
      <c r="E78" s="322"/>
      <c r="F78" s="322"/>
      <c r="G78" s="311"/>
      <c r="H78" s="311"/>
      <c r="I78" s="311"/>
      <c r="J78" s="311"/>
      <c r="K78" s="311"/>
      <c r="L78" s="311"/>
      <c r="M78" s="353">
        <f t="shared" si="9"/>
        <v>0</v>
      </c>
      <c r="N78" s="353">
        <f>K78-H78</f>
        <v>0</v>
      </c>
      <c r="O78" s="311" t="s">
        <v>54</v>
      </c>
      <c r="P78" s="354">
        <f t="shared" ref="P78:P84" si="12">Q78</f>
        <v>0</v>
      </c>
      <c r="Q78" s="354">
        <f>N78-K78</f>
        <v>0</v>
      </c>
      <c r="R78" s="311" t="s">
        <v>54</v>
      </c>
      <c r="S78" s="353">
        <f t="shared" si="10"/>
        <v>0</v>
      </c>
      <c r="T78" s="353">
        <f>N78-K78</f>
        <v>0</v>
      </c>
      <c r="U78" s="311" t="s">
        <v>54</v>
      </c>
      <c r="V78" s="377">
        <f t="shared" si="11"/>
        <v>0</v>
      </c>
      <c r="W78" s="377">
        <f>Q78-N78</f>
        <v>0</v>
      </c>
      <c r="X78" s="378" t="s">
        <v>54</v>
      </c>
      <c r="Y78" s="150"/>
    </row>
    <row r="79" spans="1:25" s="151" customFormat="1" ht="67.5" customHeight="1" x14ac:dyDescent="0.15">
      <c r="A79" s="145" t="s">
        <v>195</v>
      </c>
      <c r="B79" s="146" t="s">
        <v>196</v>
      </c>
      <c r="C79" s="147" t="s">
        <v>79</v>
      </c>
      <c r="D79" s="78">
        <f>E79</f>
        <v>0</v>
      </c>
      <c r="E79" s="322"/>
      <c r="F79" s="322" t="s">
        <v>54</v>
      </c>
      <c r="G79" s="311">
        <f>H79</f>
        <v>0</v>
      </c>
      <c r="H79" s="311">
        <v>0</v>
      </c>
      <c r="I79" s="311" t="s">
        <v>54</v>
      </c>
      <c r="J79" s="311">
        <f t="shared" ref="J79:J87" si="13">K79</f>
        <v>0</v>
      </c>
      <c r="K79" s="311">
        <v>0</v>
      </c>
      <c r="L79" s="311" t="s">
        <v>54</v>
      </c>
      <c r="M79" s="353">
        <f t="shared" si="9"/>
        <v>0</v>
      </c>
      <c r="N79" s="353">
        <f>K79-H79</f>
        <v>0</v>
      </c>
      <c r="O79" s="311" t="s">
        <v>54</v>
      </c>
      <c r="P79" s="354">
        <f t="shared" si="12"/>
        <v>0</v>
      </c>
      <c r="Q79" s="354">
        <f>N79-K79</f>
        <v>0</v>
      </c>
      <c r="R79" s="311" t="s">
        <v>54</v>
      </c>
      <c r="S79" s="353">
        <f t="shared" si="10"/>
        <v>0</v>
      </c>
      <c r="T79" s="353">
        <f>N79-K79</f>
        <v>0</v>
      </c>
      <c r="U79" s="311" t="s">
        <v>54</v>
      </c>
      <c r="V79" s="377">
        <f t="shared" si="11"/>
        <v>0</v>
      </c>
      <c r="W79" s="377">
        <f>Q79-N79</f>
        <v>0</v>
      </c>
      <c r="X79" s="378" t="s">
        <v>54</v>
      </c>
      <c r="Y79" s="150"/>
    </row>
    <row r="80" spans="1:25" s="151" customFormat="1" ht="75" customHeight="1" x14ac:dyDescent="0.15">
      <c r="A80" s="145" t="s">
        <v>197</v>
      </c>
      <c r="B80" s="146" t="s">
        <v>198</v>
      </c>
      <c r="C80" s="147" t="s">
        <v>79</v>
      </c>
      <c r="D80" s="78">
        <f t="shared" ref="D80:D93" si="14">E80</f>
        <v>100</v>
      </c>
      <c r="E80" s="322">
        <v>100</v>
      </c>
      <c r="F80" s="322" t="s">
        <v>54</v>
      </c>
      <c r="G80" s="311">
        <f t="shared" ref="G80:G94" si="15">H80</f>
        <v>0</v>
      </c>
      <c r="H80" s="311">
        <v>0</v>
      </c>
      <c r="I80" s="311" t="s">
        <v>54</v>
      </c>
      <c r="J80" s="311">
        <f t="shared" si="13"/>
        <v>0</v>
      </c>
      <c r="K80" s="311">
        <v>0</v>
      </c>
      <c r="L80" s="311" t="s">
        <v>54</v>
      </c>
      <c r="M80" s="353">
        <f t="shared" si="9"/>
        <v>0</v>
      </c>
      <c r="N80" s="353">
        <f>K80-H80</f>
        <v>0</v>
      </c>
      <c r="O80" s="311" t="s">
        <v>54</v>
      </c>
      <c r="P80" s="354">
        <f t="shared" si="12"/>
        <v>0</v>
      </c>
      <c r="Q80" s="354">
        <f>N80-K80</f>
        <v>0</v>
      </c>
      <c r="R80" s="311" t="s">
        <v>54</v>
      </c>
      <c r="S80" s="353">
        <f t="shared" si="10"/>
        <v>0</v>
      </c>
      <c r="T80" s="353">
        <f>N80-K80</f>
        <v>0</v>
      </c>
      <c r="U80" s="311" t="s">
        <v>54</v>
      </c>
      <c r="V80" s="377">
        <f t="shared" si="11"/>
        <v>0</v>
      </c>
      <c r="W80" s="377">
        <f>Q80-N80</f>
        <v>0</v>
      </c>
      <c r="X80" s="378" t="s">
        <v>54</v>
      </c>
      <c r="Y80" s="150"/>
    </row>
    <row r="81" spans="1:25" s="151" customFormat="1" ht="54.6" customHeight="1" x14ac:dyDescent="0.15">
      <c r="A81" s="145" t="s">
        <v>199</v>
      </c>
      <c r="B81" s="146" t="s">
        <v>200</v>
      </c>
      <c r="C81" s="147" t="s">
        <v>79</v>
      </c>
      <c r="D81" s="78">
        <f t="shared" si="14"/>
        <v>0</v>
      </c>
      <c r="E81" s="322">
        <v>0</v>
      </c>
      <c r="F81" s="322" t="s">
        <v>54</v>
      </c>
      <c r="G81" s="311">
        <f t="shared" si="15"/>
        <v>200</v>
      </c>
      <c r="H81" s="311">
        <v>200</v>
      </c>
      <c r="I81" s="311" t="s">
        <v>54</v>
      </c>
      <c r="J81" s="311">
        <f t="shared" si="13"/>
        <v>0</v>
      </c>
      <c r="K81" s="311">
        <v>0</v>
      </c>
      <c r="L81" s="311" t="s">
        <v>54</v>
      </c>
      <c r="M81" s="353">
        <f t="shared" si="9"/>
        <v>0</v>
      </c>
      <c r="N81" s="353"/>
      <c r="O81" s="311" t="s">
        <v>54</v>
      </c>
      <c r="P81" s="354">
        <f t="shared" si="12"/>
        <v>0</v>
      </c>
      <c r="Q81" s="354">
        <v>0</v>
      </c>
      <c r="R81" s="311" t="s">
        <v>54</v>
      </c>
      <c r="S81" s="353">
        <f t="shared" si="10"/>
        <v>0</v>
      </c>
      <c r="T81" s="353">
        <v>0</v>
      </c>
      <c r="U81" s="311" t="s">
        <v>54</v>
      </c>
      <c r="V81" s="377">
        <f t="shared" si="11"/>
        <v>0</v>
      </c>
      <c r="W81" s="377">
        <v>0</v>
      </c>
      <c r="X81" s="378" t="s">
        <v>54</v>
      </c>
      <c r="Y81" s="150"/>
    </row>
    <row r="82" spans="1:25" s="151" customFormat="1" ht="64.150000000000006" customHeight="1" x14ac:dyDescent="0.15">
      <c r="A82" s="145" t="s">
        <v>201</v>
      </c>
      <c r="B82" s="146" t="s">
        <v>202</v>
      </c>
      <c r="C82" s="147" t="s">
        <v>79</v>
      </c>
      <c r="D82" s="78">
        <f t="shared" si="14"/>
        <v>20</v>
      </c>
      <c r="E82" s="322">
        <v>20</v>
      </c>
      <c r="F82" s="322" t="s">
        <v>54</v>
      </c>
      <c r="G82" s="311">
        <f t="shared" si="15"/>
        <v>0</v>
      </c>
      <c r="H82" s="311">
        <v>0</v>
      </c>
      <c r="I82" s="311" t="s">
        <v>54</v>
      </c>
      <c r="J82" s="311">
        <f t="shared" si="13"/>
        <v>0</v>
      </c>
      <c r="K82" s="311"/>
      <c r="L82" s="311" t="s">
        <v>54</v>
      </c>
      <c r="M82" s="353">
        <f t="shared" si="9"/>
        <v>0</v>
      </c>
      <c r="N82" s="353"/>
      <c r="O82" s="311" t="s">
        <v>54</v>
      </c>
      <c r="P82" s="354">
        <f t="shared" si="12"/>
        <v>0</v>
      </c>
      <c r="Q82" s="354">
        <v>0</v>
      </c>
      <c r="R82" s="311" t="s">
        <v>54</v>
      </c>
      <c r="S82" s="353">
        <f t="shared" si="10"/>
        <v>0</v>
      </c>
      <c r="T82" s="353">
        <v>0</v>
      </c>
      <c r="U82" s="311" t="s">
        <v>54</v>
      </c>
      <c r="V82" s="377">
        <f t="shared" si="11"/>
        <v>0</v>
      </c>
      <c r="W82" s="377">
        <v>0</v>
      </c>
      <c r="X82" s="378" t="s">
        <v>54</v>
      </c>
      <c r="Y82" s="150"/>
    </row>
    <row r="83" spans="1:25" s="151" customFormat="1" ht="31.5" customHeight="1" x14ac:dyDescent="0.15">
      <c r="A83" s="145" t="s">
        <v>203</v>
      </c>
      <c r="B83" s="146" t="s">
        <v>204</v>
      </c>
      <c r="C83" s="147" t="s">
        <v>79</v>
      </c>
      <c r="D83" s="78">
        <f t="shared" si="14"/>
        <v>211.5</v>
      </c>
      <c r="E83" s="322">
        <f>202.5+9</f>
        <v>211.5</v>
      </c>
      <c r="F83" s="322" t="s">
        <v>54</v>
      </c>
      <c r="G83" s="311">
        <f>H83</f>
        <v>200</v>
      </c>
      <c r="H83" s="311">
        <v>200</v>
      </c>
      <c r="I83" s="311" t="s">
        <v>54</v>
      </c>
      <c r="J83" s="311">
        <f t="shared" si="13"/>
        <v>200</v>
      </c>
      <c r="K83" s="311">
        <v>200</v>
      </c>
      <c r="L83" s="311" t="s">
        <v>54</v>
      </c>
      <c r="M83" s="353">
        <f t="shared" si="9"/>
        <v>0</v>
      </c>
      <c r="N83" s="353"/>
      <c r="O83" s="311" t="s">
        <v>54</v>
      </c>
      <c r="P83" s="354">
        <f t="shared" si="12"/>
        <v>200</v>
      </c>
      <c r="Q83" s="354">
        <v>200</v>
      </c>
      <c r="R83" s="311" t="s">
        <v>54</v>
      </c>
      <c r="S83" s="353">
        <f t="shared" si="10"/>
        <v>200</v>
      </c>
      <c r="T83" s="353">
        <v>200</v>
      </c>
      <c r="U83" s="311" t="s">
        <v>54</v>
      </c>
      <c r="V83" s="377">
        <f t="shared" si="11"/>
        <v>200</v>
      </c>
      <c r="W83" s="377">
        <v>200</v>
      </c>
      <c r="X83" s="378" t="s">
        <v>54</v>
      </c>
      <c r="Y83" s="150"/>
    </row>
    <row r="84" spans="1:25" s="151" customFormat="1" ht="39" customHeight="1" x14ac:dyDescent="0.15">
      <c r="A84" s="145" t="s">
        <v>205</v>
      </c>
      <c r="B84" s="146" t="s">
        <v>206</v>
      </c>
      <c r="C84" s="147" t="s">
        <v>79</v>
      </c>
      <c r="D84" s="78" t="str">
        <f t="shared" si="14"/>
        <v xml:space="preserve"> </v>
      </c>
      <c r="E84" s="322" t="s">
        <v>848</v>
      </c>
      <c r="F84" s="322" t="s">
        <v>54</v>
      </c>
      <c r="G84" s="311">
        <f t="shared" si="15"/>
        <v>12500</v>
      </c>
      <c r="H84" s="311">
        <v>12500</v>
      </c>
      <c r="I84" s="311" t="s">
        <v>54</v>
      </c>
      <c r="J84" s="311">
        <f t="shared" si="13"/>
        <v>12500</v>
      </c>
      <c r="K84" s="311">
        <v>12500</v>
      </c>
      <c r="L84" s="311" t="s">
        <v>54</v>
      </c>
      <c r="M84" s="353">
        <f t="shared" si="9"/>
        <v>0</v>
      </c>
      <c r="N84" s="353"/>
      <c r="O84" s="311" t="s">
        <v>54</v>
      </c>
      <c r="P84" s="354">
        <f t="shared" si="12"/>
        <v>12800</v>
      </c>
      <c r="Q84" s="354">
        <v>12800</v>
      </c>
      <c r="R84" s="311" t="s">
        <v>54</v>
      </c>
      <c r="S84" s="353">
        <f t="shared" si="10"/>
        <v>12900</v>
      </c>
      <c r="T84" s="353">
        <v>12900</v>
      </c>
      <c r="U84" s="311" t="s">
        <v>54</v>
      </c>
      <c r="V84" s="377">
        <f t="shared" si="11"/>
        <v>12900</v>
      </c>
      <c r="W84" s="377">
        <v>12900</v>
      </c>
      <c r="X84" s="378" t="s">
        <v>54</v>
      </c>
      <c r="Y84" s="150"/>
    </row>
    <row r="85" spans="1:25" s="151" customFormat="1" ht="80.25" customHeight="1" x14ac:dyDescent="0.15">
      <c r="A85" s="145" t="s">
        <v>207</v>
      </c>
      <c r="B85" s="146" t="s">
        <v>208</v>
      </c>
      <c r="C85" s="147" t="s">
        <v>79</v>
      </c>
      <c r="D85" s="78">
        <f t="shared" si="14"/>
        <v>0</v>
      </c>
      <c r="E85" s="322">
        <v>0</v>
      </c>
      <c r="F85" s="322" t="s">
        <v>54</v>
      </c>
      <c r="G85" s="311">
        <f t="shared" si="15"/>
        <v>0</v>
      </c>
      <c r="H85" s="311">
        <v>0</v>
      </c>
      <c r="I85" s="311" t="s">
        <v>54</v>
      </c>
      <c r="J85" s="311">
        <f t="shared" si="13"/>
        <v>0</v>
      </c>
      <c r="K85" s="311">
        <v>0</v>
      </c>
      <c r="L85" s="311" t="s">
        <v>54</v>
      </c>
      <c r="M85" s="353">
        <f t="shared" si="9"/>
        <v>0</v>
      </c>
      <c r="N85" s="353"/>
      <c r="O85" s="311" t="s">
        <v>54</v>
      </c>
      <c r="P85" s="354">
        <f t="shared" ref="P85:P94" si="16">Q85</f>
        <v>0</v>
      </c>
      <c r="Q85" s="354">
        <f>H85+H85*0.1</f>
        <v>0</v>
      </c>
      <c r="R85" s="311" t="s">
        <v>54</v>
      </c>
      <c r="S85" s="353">
        <f t="shared" si="10"/>
        <v>0</v>
      </c>
      <c r="T85" s="353">
        <f>N85-K85</f>
        <v>0</v>
      </c>
      <c r="U85" s="311" t="s">
        <v>54</v>
      </c>
      <c r="V85" s="377">
        <f t="shared" si="11"/>
        <v>0</v>
      </c>
      <c r="W85" s="377">
        <f>Q85-N85</f>
        <v>0</v>
      </c>
      <c r="X85" s="378" t="s">
        <v>54</v>
      </c>
      <c r="Y85" s="150"/>
    </row>
    <row r="86" spans="1:25" s="151" customFormat="1" ht="48.75" customHeight="1" x14ac:dyDescent="0.15">
      <c r="A86" s="145" t="s">
        <v>209</v>
      </c>
      <c r="B86" s="146" t="s">
        <v>210</v>
      </c>
      <c r="C86" s="147" t="s">
        <v>79</v>
      </c>
      <c r="D86" s="78">
        <f>E86</f>
        <v>0</v>
      </c>
      <c r="E86" s="322">
        <v>0</v>
      </c>
      <c r="F86" s="322" t="s">
        <v>54</v>
      </c>
      <c r="G86" s="311">
        <f t="shared" si="15"/>
        <v>0</v>
      </c>
      <c r="H86" s="311">
        <v>0</v>
      </c>
      <c r="I86" s="311" t="s">
        <v>54</v>
      </c>
      <c r="J86" s="311">
        <f t="shared" si="13"/>
        <v>0</v>
      </c>
      <c r="K86" s="311"/>
      <c r="L86" s="311" t="s">
        <v>54</v>
      </c>
      <c r="M86" s="353">
        <f t="shared" si="9"/>
        <v>0</v>
      </c>
      <c r="N86" s="353"/>
      <c r="O86" s="311" t="s">
        <v>54</v>
      </c>
      <c r="P86" s="354">
        <f t="shared" si="16"/>
        <v>0</v>
      </c>
      <c r="Q86" s="354">
        <v>0</v>
      </c>
      <c r="R86" s="311" t="s">
        <v>54</v>
      </c>
      <c r="S86" s="353">
        <f t="shared" si="10"/>
        <v>0</v>
      </c>
      <c r="T86" s="353">
        <f>N86</f>
        <v>0</v>
      </c>
      <c r="U86" s="311" t="s">
        <v>54</v>
      </c>
      <c r="V86" s="377">
        <f t="shared" si="11"/>
        <v>0</v>
      </c>
      <c r="W86" s="377">
        <f>Q86</f>
        <v>0</v>
      </c>
      <c r="X86" s="378" t="s">
        <v>54</v>
      </c>
      <c r="Y86" s="150"/>
    </row>
    <row r="87" spans="1:25" s="151" customFormat="1" ht="40.5" customHeight="1" x14ac:dyDescent="0.15">
      <c r="A87" s="145" t="s">
        <v>211</v>
      </c>
      <c r="B87" s="146" t="s">
        <v>212</v>
      </c>
      <c r="C87" s="147" t="s">
        <v>79</v>
      </c>
      <c r="D87" s="78">
        <f t="shared" si="14"/>
        <v>9269.4</v>
      </c>
      <c r="E87" s="322">
        <f>8000+1269.4</f>
        <v>9269.4</v>
      </c>
      <c r="F87" s="322" t="s">
        <v>54</v>
      </c>
      <c r="G87" s="311">
        <f>H87</f>
        <v>12200</v>
      </c>
      <c r="H87" s="311">
        <v>12200</v>
      </c>
      <c r="I87" s="311" t="s">
        <v>54</v>
      </c>
      <c r="J87" s="311">
        <f t="shared" si="13"/>
        <v>12000</v>
      </c>
      <c r="K87" s="311">
        <v>12000</v>
      </c>
      <c r="L87" s="311" t="s">
        <v>54</v>
      </c>
      <c r="M87" s="353">
        <f t="shared" si="9"/>
        <v>0</v>
      </c>
      <c r="N87" s="353"/>
      <c r="O87" s="311" t="s">
        <v>54</v>
      </c>
      <c r="P87" s="354">
        <f t="shared" si="16"/>
        <v>12600</v>
      </c>
      <c r="Q87" s="354">
        <v>12600</v>
      </c>
      <c r="R87" s="311" t="s">
        <v>54</v>
      </c>
      <c r="S87" s="353">
        <f t="shared" si="10"/>
        <v>12800</v>
      </c>
      <c r="T87" s="353">
        <v>12800</v>
      </c>
      <c r="U87" s="311" t="s">
        <v>54</v>
      </c>
      <c r="V87" s="377">
        <f t="shared" si="11"/>
        <v>12800</v>
      </c>
      <c r="W87" s="377">
        <v>12800</v>
      </c>
      <c r="X87" s="378" t="s">
        <v>54</v>
      </c>
      <c r="Y87" s="150"/>
    </row>
    <row r="88" spans="1:25" s="151" customFormat="1" ht="48.75" customHeight="1" x14ac:dyDescent="0.15">
      <c r="A88" s="145" t="s">
        <v>213</v>
      </c>
      <c r="B88" s="146" t="s">
        <v>214</v>
      </c>
      <c r="C88" s="147" t="s">
        <v>79</v>
      </c>
      <c r="D88" s="78">
        <f t="shared" si="14"/>
        <v>3173</v>
      </c>
      <c r="E88" s="322">
        <v>3173</v>
      </c>
      <c r="F88" s="322" t="s">
        <v>54</v>
      </c>
      <c r="G88" s="311">
        <f t="shared" si="15"/>
        <v>4600</v>
      </c>
      <c r="H88" s="311">
        <v>4600</v>
      </c>
      <c r="I88" s="311" t="s">
        <v>54</v>
      </c>
      <c r="J88" s="311">
        <f t="shared" ref="J88:J94" si="17">K88</f>
        <v>4600</v>
      </c>
      <c r="K88" s="311">
        <v>4600</v>
      </c>
      <c r="L88" s="311" t="s">
        <v>54</v>
      </c>
      <c r="M88" s="353">
        <f t="shared" si="9"/>
        <v>0</v>
      </c>
      <c r="N88" s="353"/>
      <c r="O88" s="311" t="s">
        <v>54</v>
      </c>
      <c r="P88" s="354">
        <f t="shared" si="16"/>
        <v>4600</v>
      </c>
      <c r="Q88" s="354">
        <v>4600</v>
      </c>
      <c r="R88" s="311" t="s">
        <v>54</v>
      </c>
      <c r="S88" s="353">
        <f t="shared" si="10"/>
        <v>2591</v>
      </c>
      <c r="T88" s="353">
        <f>(E88+H88+N88)/3</f>
        <v>2591</v>
      </c>
      <c r="U88" s="311" t="s">
        <v>54</v>
      </c>
      <c r="V88" s="377">
        <f t="shared" si="11"/>
        <v>4600</v>
      </c>
      <c r="W88" s="377">
        <f>(H88+K88+Q88)/3</f>
        <v>4600</v>
      </c>
      <c r="X88" s="378" t="s">
        <v>54</v>
      </c>
      <c r="Y88" s="150"/>
    </row>
    <row r="89" spans="1:25" s="151" customFormat="1" ht="48.75" customHeight="1" x14ac:dyDescent="0.15">
      <c r="A89" s="145" t="s">
        <v>215</v>
      </c>
      <c r="B89" s="146" t="s">
        <v>216</v>
      </c>
      <c r="C89" s="147" t="s">
        <v>79</v>
      </c>
      <c r="D89" s="78">
        <f t="shared" si="14"/>
        <v>0</v>
      </c>
      <c r="E89" s="322">
        <v>0</v>
      </c>
      <c r="F89" s="322" t="s">
        <v>54</v>
      </c>
      <c r="G89" s="311">
        <f t="shared" si="15"/>
        <v>0</v>
      </c>
      <c r="H89" s="311">
        <v>0</v>
      </c>
      <c r="I89" s="311" t="s">
        <v>54</v>
      </c>
      <c r="J89" s="311">
        <f t="shared" si="17"/>
        <v>0</v>
      </c>
      <c r="K89" s="311">
        <v>0</v>
      </c>
      <c r="L89" s="311" t="s">
        <v>54</v>
      </c>
      <c r="M89" s="353">
        <f t="shared" si="9"/>
        <v>0</v>
      </c>
      <c r="N89" s="353"/>
      <c r="O89" s="311" t="s">
        <v>54</v>
      </c>
      <c r="P89" s="354">
        <f t="shared" si="16"/>
        <v>0</v>
      </c>
      <c r="Q89" s="354">
        <f>H89+H89*0.1</f>
        <v>0</v>
      </c>
      <c r="R89" s="311" t="s">
        <v>54</v>
      </c>
      <c r="S89" s="353">
        <f t="shared" si="10"/>
        <v>0</v>
      </c>
      <c r="T89" s="353">
        <f>N89-K89</f>
        <v>0</v>
      </c>
      <c r="U89" s="311" t="s">
        <v>54</v>
      </c>
      <c r="V89" s="377">
        <f t="shared" si="11"/>
        <v>0</v>
      </c>
      <c r="W89" s="377">
        <f>Q89-N89</f>
        <v>0</v>
      </c>
      <c r="X89" s="378" t="s">
        <v>54</v>
      </c>
      <c r="Y89" s="150"/>
    </row>
    <row r="90" spans="1:25" s="151" customFormat="1" ht="80.25" customHeight="1" x14ac:dyDescent="0.15">
      <c r="A90" s="145" t="s">
        <v>217</v>
      </c>
      <c r="B90" s="146" t="s">
        <v>218</v>
      </c>
      <c r="C90" s="147" t="s">
        <v>79</v>
      </c>
      <c r="D90" s="78">
        <f>E90</f>
        <v>0</v>
      </c>
      <c r="E90" s="322">
        <v>0</v>
      </c>
      <c r="F90" s="322" t="s">
        <v>54</v>
      </c>
      <c r="G90" s="311">
        <f t="shared" si="15"/>
        <v>0</v>
      </c>
      <c r="H90" s="311">
        <v>0</v>
      </c>
      <c r="I90" s="311" t="s">
        <v>54</v>
      </c>
      <c r="J90" s="311">
        <f t="shared" si="17"/>
        <v>0</v>
      </c>
      <c r="K90" s="311">
        <v>0</v>
      </c>
      <c r="L90" s="311" t="s">
        <v>54</v>
      </c>
      <c r="M90" s="353">
        <f t="shared" si="9"/>
        <v>0</v>
      </c>
      <c r="N90" s="353"/>
      <c r="O90" s="311" t="s">
        <v>54</v>
      </c>
      <c r="P90" s="354">
        <f t="shared" si="16"/>
        <v>0</v>
      </c>
      <c r="Q90" s="354">
        <f>H90+H90*0.1</f>
        <v>0</v>
      </c>
      <c r="R90" s="311" t="s">
        <v>54</v>
      </c>
      <c r="S90" s="353">
        <f t="shared" si="10"/>
        <v>0</v>
      </c>
      <c r="T90" s="353">
        <f>N90-K90</f>
        <v>0</v>
      </c>
      <c r="U90" s="311" t="s">
        <v>54</v>
      </c>
      <c r="V90" s="377">
        <f t="shared" si="11"/>
        <v>0</v>
      </c>
      <c r="W90" s="377">
        <f>Q90-N90</f>
        <v>0</v>
      </c>
      <c r="X90" s="378" t="s">
        <v>54</v>
      </c>
      <c r="Y90" s="150"/>
    </row>
    <row r="91" spans="1:25" s="151" customFormat="1" ht="28.5" customHeight="1" x14ac:dyDescent="0.15">
      <c r="A91" s="145" t="s">
        <v>219</v>
      </c>
      <c r="B91" s="146" t="s">
        <v>220</v>
      </c>
      <c r="C91" s="147" t="s">
        <v>79</v>
      </c>
      <c r="D91" s="78">
        <f t="shared" si="14"/>
        <v>0</v>
      </c>
      <c r="E91" s="322">
        <v>0</v>
      </c>
      <c r="F91" s="322" t="s">
        <v>54</v>
      </c>
      <c r="G91" s="311">
        <f t="shared" si="15"/>
        <v>0</v>
      </c>
      <c r="H91" s="311">
        <v>0</v>
      </c>
      <c r="I91" s="311" t="s">
        <v>54</v>
      </c>
      <c r="J91" s="311">
        <f t="shared" si="17"/>
        <v>0</v>
      </c>
      <c r="K91" s="311">
        <v>0</v>
      </c>
      <c r="L91" s="311" t="s">
        <v>54</v>
      </c>
      <c r="M91" s="353">
        <f t="shared" si="9"/>
        <v>0</v>
      </c>
      <c r="N91" s="353"/>
      <c r="O91" s="311" t="s">
        <v>54</v>
      </c>
      <c r="P91" s="354">
        <f t="shared" si="16"/>
        <v>0</v>
      </c>
      <c r="Q91" s="354">
        <f>H91+H91*0.1</f>
        <v>0</v>
      </c>
      <c r="R91" s="311" t="s">
        <v>54</v>
      </c>
      <c r="S91" s="353">
        <f t="shared" si="10"/>
        <v>0</v>
      </c>
      <c r="T91" s="353">
        <f>N91-K91</f>
        <v>0</v>
      </c>
      <c r="U91" s="311" t="s">
        <v>54</v>
      </c>
      <c r="V91" s="377">
        <f t="shared" si="11"/>
        <v>0</v>
      </c>
      <c r="W91" s="377">
        <f>Q91-N91</f>
        <v>0</v>
      </c>
      <c r="X91" s="378" t="s">
        <v>54</v>
      </c>
      <c r="Y91" s="150"/>
    </row>
    <row r="92" spans="1:25" s="151" customFormat="1" ht="24" customHeight="1" x14ac:dyDescent="0.15">
      <c r="A92" s="145" t="s">
        <v>221</v>
      </c>
      <c r="B92" s="146" t="s">
        <v>222</v>
      </c>
      <c r="C92" s="147" t="s">
        <v>79</v>
      </c>
      <c r="D92" s="78">
        <f t="shared" si="14"/>
        <v>0</v>
      </c>
      <c r="E92" s="322">
        <v>0</v>
      </c>
      <c r="F92" s="322" t="s">
        <v>54</v>
      </c>
      <c r="G92" s="311">
        <f t="shared" si="15"/>
        <v>0</v>
      </c>
      <c r="H92" s="311">
        <v>0</v>
      </c>
      <c r="I92" s="311" t="s">
        <v>54</v>
      </c>
      <c r="J92" s="311">
        <f t="shared" si="17"/>
        <v>0</v>
      </c>
      <c r="K92" s="311"/>
      <c r="L92" s="311" t="s">
        <v>54</v>
      </c>
      <c r="M92" s="353">
        <f t="shared" si="9"/>
        <v>0</v>
      </c>
      <c r="N92" s="353"/>
      <c r="O92" s="311" t="s">
        <v>54</v>
      </c>
      <c r="P92" s="354">
        <f t="shared" si="16"/>
        <v>0</v>
      </c>
      <c r="Q92" s="354">
        <v>0</v>
      </c>
      <c r="R92" s="311" t="s">
        <v>54</v>
      </c>
      <c r="S92" s="353">
        <f t="shared" si="10"/>
        <v>0</v>
      </c>
      <c r="T92" s="353"/>
      <c r="U92" s="311" t="s">
        <v>54</v>
      </c>
      <c r="V92" s="377">
        <f t="shared" si="11"/>
        <v>0</v>
      </c>
      <c r="W92" s="377"/>
      <c r="X92" s="378" t="s">
        <v>54</v>
      </c>
      <c r="Y92" s="150"/>
    </row>
    <row r="93" spans="1:25" s="151" customFormat="1" ht="24" customHeight="1" x14ac:dyDescent="0.15">
      <c r="A93" s="145" t="s">
        <v>223</v>
      </c>
      <c r="B93" s="146" t="s">
        <v>224</v>
      </c>
      <c r="C93" s="147" t="s">
        <v>79</v>
      </c>
      <c r="D93" s="78">
        <f t="shared" si="14"/>
        <v>0</v>
      </c>
      <c r="E93" s="322"/>
      <c r="F93" s="322" t="s">
        <v>54</v>
      </c>
      <c r="G93" s="311">
        <f t="shared" si="15"/>
        <v>0</v>
      </c>
      <c r="H93" s="311">
        <v>0</v>
      </c>
      <c r="I93" s="311" t="s">
        <v>54</v>
      </c>
      <c r="J93" s="311">
        <f t="shared" si="17"/>
        <v>0</v>
      </c>
      <c r="K93" s="311"/>
      <c r="L93" s="311" t="s">
        <v>54</v>
      </c>
      <c r="M93" s="353">
        <f t="shared" si="9"/>
        <v>0</v>
      </c>
      <c r="N93" s="353"/>
      <c r="O93" s="311" t="s">
        <v>54</v>
      </c>
      <c r="P93" s="354">
        <f t="shared" si="16"/>
        <v>0</v>
      </c>
      <c r="Q93" s="354">
        <v>0</v>
      </c>
      <c r="R93" s="311" t="s">
        <v>54</v>
      </c>
      <c r="S93" s="353">
        <f t="shared" si="10"/>
        <v>0</v>
      </c>
      <c r="T93" s="353">
        <v>0</v>
      </c>
      <c r="U93" s="311" t="s">
        <v>54</v>
      </c>
      <c r="V93" s="377">
        <f t="shared" si="11"/>
        <v>0</v>
      </c>
      <c r="W93" s="377">
        <v>0</v>
      </c>
      <c r="X93" s="378" t="s">
        <v>54</v>
      </c>
      <c r="Y93" s="150"/>
    </row>
    <row r="94" spans="1:25" s="151" customFormat="1" ht="42" customHeight="1" x14ac:dyDescent="0.15">
      <c r="A94" s="145" t="s">
        <v>225</v>
      </c>
      <c r="B94" s="146" t="s">
        <v>226</v>
      </c>
      <c r="C94" s="147" t="s">
        <v>79</v>
      </c>
      <c r="D94" s="78">
        <f>E94</f>
        <v>0</v>
      </c>
      <c r="E94" s="322"/>
      <c r="F94" s="322" t="s">
        <v>54</v>
      </c>
      <c r="G94" s="311">
        <f t="shared" si="15"/>
        <v>0</v>
      </c>
      <c r="H94" s="311">
        <v>0</v>
      </c>
      <c r="I94" s="311" t="s">
        <v>54</v>
      </c>
      <c r="J94" s="311">
        <f t="shared" si="17"/>
        <v>0</v>
      </c>
      <c r="K94" s="311"/>
      <c r="L94" s="311" t="s">
        <v>54</v>
      </c>
      <c r="M94" s="353">
        <f t="shared" si="9"/>
        <v>0</v>
      </c>
      <c r="N94" s="353"/>
      <c r="O94" s="311" t="s">
        <v>54</v>
      </c>
      <c r="P94" s="354">
        <f t="shared" si="16"/>
        <v>0</v>
      </c>
      <c r="Q94" s="354">
        <v>0</v>
      </c>
      <c r="R94" s="311" t="s">
        <v>54</v>
      </c>
      <c r="S94" s="353">
        <f t="shared" si="10"/>
        <v>0</v>
      </c>
      <c r="T94" s="353">
        <v>0</v>
      </c>
      <c r="U94" s="311" t="s">
        <v>54</v>
      </c>
      <c r="V94" s="377">
        <f t="shared" si="11"/>
        <v>0</v>
      </c>
      <c r="W94" s="377">
        <v>0</v>
      </c>
      <c r="X94" s="378" t="s">
        <v>54</v>
      </c>
      <c r="Y94" s="150"/>
    </row>
    <row r="95" spans="1:25" s="144" customFormat="1" ht="50.25" customHeight="1" x14ac:dyDescent="0.15">
      <c r="A95" s="137" t="s">
        <v>227</v>
      </c>
      <c r="B95" s="138" t="s">
        <v>254</v>
      </c>
      <c r="C95" s="139" t="s">
        <v>229</v>
      </c>
      <c r="D95" s="140">
        <f>E95</f>
        <v>0</v>
      </c>
      <c r="E95" s="321">
        <f>E97+E98</f>
        <v>0</v>
      </c>
      <c r="F95" s="321" t="s">
        <v>54</v>
      </c>
      <c r="G95" s="312">
        <f>H95</f>
        <v>200</v>
      </c>
      <c r="H95" s="312">
        <v>200</v>
      </c>
      <c r="I95" s="312" t="s">
        <v>54</v>
      </c>
      <c r="J95" s="312">
        <f>K95</f>
        <v>200</v>
      </c>
      <c r="K95" s="312">
        <f>K97+K98</f>
        <v>200</v>
      </c>
      <c r="L95" s="312" t="s">
        <v>54</v>
      </c>
      <c r="M95" s="312">
        <f>N95</f>
        <v>0</v>
      </c>
      <c r="N95" s="312">
        <f>N97+N98</f>
        <v>0</v>
      </c>
      <c r="O95" s="312" t="s">
        <v>54</v>
      </c>
      <c r="P95" s="309">
        <f>Q95</f>
        <v>0</v>
      </c>
      <c r="Q95" s="309">
        <f>Q97+Q98</f>
        <v>0</v>
      </c>
      <c r="R95" s="312" t="s">
        <v>54</v>
      </c>
      <c r="S95" s="312">
        <f t="shared" si="10"/>
        <v>-200</v>
      </c>
      <c r="T95" s="312">
        <f>T97+T98</f>
        <v>-200</v>
      </c>
      <c r="U95" s="312" t="s">
        <v>54</v>
      </c>
      <c r="V95" s="375">
        <f t="shared" si="11"/>
        <v>0</v>
      </c>
      <c r="W95" s="375">
        <f>W97+W98</f>
        <v>0</v>
      </c>
      <c r="X95" s="375" t="s">
        <v>54</v>
      </c>
      <c r="Y95" s="143"/>
    </row>
    <row r="96" spans="1:25" s="151" customFormat="1" ht="19.5" customHeight="1" x14ac:dyDescent="0.15">
      <c r="A96" s="145"/>
      <c r="B96" s="146" t="s">
        <v>74</v>
      </c>
      <c r="C96" s="147"/>
      <c r="D96" s="78"/>
      <c r="E96" s="322"/>
      <c r="F96" s="322"/>
      <c r="G96" s="311"/>
      <c r="H96" s="311"/>
      <c r="I96" s="311"/>
      <c r="J96" s="349"/>
      <c r="K96" s="349"/>
      <c r="L96" s="349"/>
      <c r="M96" s="349"/>
      <c r="N96" s="349"/>
      <c r="O96" s="349"/>
      <c r="P96" s="350"/>
      <c r="Q96" s="350"/>
      <c r="R96" s="349"/>
      <c r="S96" s="349"/>
      <c r="T96" s="349"/>
      <c r="U96" s="349"/>
      <c r="V96" s="374"/>
      <c r="W96" s="374"/>
      <c r="X96" s="374"/>
      <c r="Y96" s="150"/>
    </row>
    <row r="97" spans="1:25" s="151" customFormat="1" ht="45.75" customHeight="1" x14ac:dyDescent="0.15">
      <c r="A97" s="145" t="s">
        <v>230</v>
      </c>
      <c r="B97" s="146" t="s">
        <v>231</v>
      </c>
      <c r="C97" s="147" t="s">
        <v>79</v>
      </c>
      <c r="D97" s="78">
        <f>E97</f>
        <v>0</v>
      </c>
      <c r="E97" s="322">
        <v>0</v>
      </c>
      <c r="F97" s="322" t="s">
        <v>54</v>
      </c>
      <c r="G97" s="311">
        <f>H97</f>
        <v>200</v>
      </c>
      <c r="H97" s="311">
        <v>200</v>
      </c>
      <c r="I97" s="311" t="s">
        <v>54</v>
      </c>
      <c r="J97" s="311">
        <f>K97</f>
        <v>200</v>
      </c>
      <c r="K97" s="311">
        <v>200</v>
      </c>
      <c r="L97" s="311" t="s">
        <v>54</v>
      </c>
      <c r="M97" s="353">
        <f>N97</f>
        <v>0</v>
      </c>
      <c r="N97" s="353">
        <f>K97-H97</f>
        <v>0</v>
      </c>
      <c r="O97" s="311" t="s">
        <v>54</v>
      </c>
      <c r="P97" s="354">
        <f>Q97</f>
        <v>0</v>
      </c>
      <c r="Q97" s="354"/>
      <c r="R97" s="311" t="s">
        <v>54</v>
      </c>
      <c r="S97" s="353">
        <f>T97</f>
        <v>-200</v>
      </c>
      <c r="T97" s="353">
        <f>N97-K97</f>
        <v>-200</v>
      </c>
      <c r="U97" s="311" t="s">
        <v>54</v>
      </c>
      <c r="V97" s="377">
        <f>W97</f>
        <v>0</v>
      </c>
      <c r="W97" s="377">
        <f>Q97-N97</f>
        <v>0</v>
      </c>
      <c r="X97" s="378" t="s">
        <v>54</v>
      </c>
      <c r="Y97" s="150"/>
    </row>
    <row r="98" spans="1:25" s="151" customFormat="1" ht="45" customHeight="1" x14ac:dyDescent="0.15">
      <c r="A98" s="145" t="s">
        <v>232</v>
      </c>
      <c r="B98" s="146" t="s">
        <v>233</v>
      </c>
      <c r="C98" s="147" t="s">
        <v>79</v>
      </c>
      <c r="D98" s="78">
        <f>E98</f>
        <v>0</v>
      </c>
      <c r="E98" s="322">
        <v>0</v>
      </c>
      <c r="F98" s="322" t="s">
        <v>54</v>
      </c>
      <c r="G98" s="311">
        <f>H98</f>
        <v>0</v>
      </c>
      <c r="H98" s="311">
        <v>0</v>
      </c>
      <c r="I98" s="311" t="s">
        <v>54</v>
      </c>
      <c r="J98" s="311">
        <f>K98</f>
        <v>0</v>
      </c>
      <c r="K98" s="311">
        <v>0</v>
      </c>
      <c r="L98" s="311" t="s">
        <v>54</v>
      </c>
      <c r="M98" s="353">
        <f>N98</f>
        <v>0</v>
      </c>
      <c r="N98" s="353">
        <f>K98-H98</f>
        <v>0</v>
      </c>
      <c r="O98" s="311" t="s">
        <v>54</v>
      </c>
      <c r="P98" s="354">
        <f>Q98</f>
        <v>0</v>
      </c>
      <c r="Q98" s="354">
        <f>N98-K98</f>
        <v>0</v>
      </c>
      <c r="R98" s="311" t="s">
        <v>54</v>
      </c>
      <c r="S98" s="353">
        <f>T98</f>
        <v>0</v>
      </c>
      <c r="T98" s="353">
        <f>N98-K98</f>
        <v>0</v>
      </c>
      <c r="U98" s="311" t="s">
        <v>54</v>
      </c>
      <c r="V98" s="377">
        <f>W98</f>
        <v>0</v>
      </c>
      <c r="W98" s="377">
        <f>Q98-N98</f>
        <v>0</v>
      </c>
      <c r="X98" s="378" t="s">
        <v>54</v>
      </c>
      <c r="Y98" s="150"/>
    </row>
    <row r="99" spans="1:25" s="144" customFormat="1" ht="50.25" customHeight="1" x14ac:dyDescent="0.15">
      <c r="A99" s="137" t="s">
        <v>234</v>
      </c>
      <c r="B99" s="138" t="s">
        <v>845</v>
      </c>
      <c r="C99" s="139" t="s">
        <v>235</v>
      </c>
      <c r="D99" s="140">
        <f>E99</f>
        <v>0</v>
      </c>
      <c r="E99" s="321">
        <f>E101</f>
        <v>0</v>
      </c>
      <c r="F99" s="321" t="s">
        <v>54</v>
      </c>
      <c r="G99" s="312">
        <f>H99</f>
        <v>0</v>
      </c>
      <c r="H99" s="312">
        <f>H101</f>
        <v>0</v>
      </c>
      <c r="I99" s="312" t="s">
        <v>54</v>
      </c>
      <c r="J99" s="312">
        <f>K99</f>
        <v>0</v>
      </c>
      <c r="K99" s="312">
        <f>K101</f>
        <v>0</v>
      </c>
      <c r="L99" s="312" t="s">
        <v>54</v>
      </c>
      <c r="M99" s="312">
        <f>N99</f>
        <v>0</v>
      </c>
      <c r="N99" s="312">
        <f>N101</f>
        <v>0</v>
      </c>
      <c r="O99" s="312" t="s">
        <v>54</v>
      </c>
      <c r="P99" s="309">
        <f>Q99</f>
        <v>0</v>
      </c>
      <c r="Q99" s="309">
        <f>Q101</f>
        <v>0</v>
      </c>
      <c r="R99" s="312" t="s">
        <v>54</v>
      </c>
      <c r="S99" s="312">
        <f>T99</f>
        <v>0</v>
      </c>
      <c r="T99" s="312">
        <f>T101</f>
        <v>0</v>
      </c>
      <c r="U99" s="312" t="s">
        <v>54</v>
      </c>
      <c r="V99" s="375">
        <f>W99</f>
        <v>0</v>
      </c>
      <c r="W99" s="375">
        <f>W101</f>
        <v>0</v>
      </c>
      <c r="X99" s="375" t="s">
        <v>54</v>
      </c>
      <c r="Y99" s="143"/>
    </row>
    <row r="100" spans="1:25" s="151" customFormat="1" ht="20.25" customHeight="1" x14ac:dyDescent="0.15">
      <c r="A100" s="145"/>
      <c r="B100" s="146" t="s">
        <v>74</v>
      </c>
      <c r="C100" s="147"/>
      <c r="D100" s="78"/>
      <c r="E100" s="322"/>
      <c r="F100" s="322"/>
      <c r="G100" s="311"/>
      <c r="H100" s="311"/>
      <c r="I100" s="311"/>
      <c r="J100" s="349"/>
      <c r="K100" s="349"/>
      <c r="L100" s="349"/>
      <c r="M100" s="349"/>
      <c r="N100" s="349"/>
      <c r="O100" s="349"/>
      <c r="P100" s="350"/>
      <c r="Q100" s="350"/>
      <c r="R100" s="349"/>
      <c r="S100" s="349"/>
      <c r="T100" s="349"/>
      <c r="U100" s="349"/>
      <c r="V100" s="374"/>
      <c r="W100" s="374"/>
      <c r="X100" s="374"/>
      <c r="Y100" s="150"/>
    </row>
    <row r="101" spans="1:25" s="151" customFormat="1" ht="84" x14ac:dyDescent="0.15">
      <c r="A101" s="145" t="s">
        <v>236</v>
      </c>
      <c r="B101" s="146" t="s">
        <v>237</v>
      </c>
      <c r="C101" s="147" t="s">
        <v>79</v>
      </c>
      <c r="D101" s="78">
        <f>E101</f>
        <v>0</v>
      </c>
      <c r="E101" s="322">
        <v>0</v>
      </c>
      <c r="F101" s="322" t="s">
        <v>54</v>
      </c>
      <c r="G101" s="311">
        <f>H101</f>
        <v>0</v>
      </c>
      <c r="H101" s="311">
        <v>0</v>
      </c>
      <c r="I101" s="311" t="s">
        <v>54</v>
      </c>
      <c r="J101" s="311">
        <f>K101</f>
        <v>0</v>
      </c>
      <c r="K101" s="311">
        <v>0</v>
      </c>
      <c r="L101" s="311" t="s">
        <v>54</v>
      </c>
      <c r="M101" s="353">
        <f>N101</f>
        <v>0</v>
      </c>
      <c r="N101" s="353">
        <f>K101-H101</f>
        <v>0</v>
      </c>
      <c r="O101" s="311" t="s">
        <v>54</v>
      </c>
      <c r="P101" s="354">
        <f>Q101</f>
        <v>0</v>
      </c>
      <c r="Q101" s="354">
        <f>N101-K101</f>
        <v>0</v>
      </c>
      <c r="R101" s="311" t="s">
        <v>54</v>
      </c>
      <c r="S101" s="353">
        <f>T101</f>
        <v>0</v>
      </c>
      <c r="T101" s="353">
        <f>N101-K101</f>
        <v>0</v>
      </c>
      <c r="U101" s="311" t="s">
        <v>54</v>
      </c>
      <c r="V101" s="377">
        <f>W101</f>
        <v>0</v>
      </c>
      <c r="W101" s="377">
        <f>Q101-N101</f>
        <v>0</v>
      </c>
      <c r="X101" s="378" t="s">
        <v>54</v>
      </c>
      <c r="Y101" s="150"/>
    </row>
    <row r="102" spans="1:25" s="144" customFormat="1" ht="42.75" customHeight="1" x14ac:dyDescent="0.15">
      <c r="A102" s="137" t="s">
        <v>238</v>
      </c>
      <c r="B102" s="138" t="s">
        <v>239</v>
      </c>
      <c r="C102" s="139" t="s">
        <v>240</v>
      </c>
      <c r="D102" s="140">
        <f t="shared" ref="D102:O102" si="18">D104</f>
        <v>0</v>
      </c>
      <c r="E102" s="321" t="str">
        <f t="shared" si="18"/>
        <v>X</v>
      </c>
      <c r="F102" s="321">
        <f t="shared" si="18"/>
        <v>0</v>
      </c>
      <c r="G102" s="312">
        <f t="shared" si="18"/>
        <v>0</v>
      </c>
      <c r="H102" s="312" t="str">
        <f t="shared" si="18"/>
        <v>X</v>
      </c>
      <c r="I102" s="312">
        <f t="shared" si="18"/>
        <v>0</v>
      </c>
      <c r="J102" s="312">
        <f t="shared" si="18"/>
        <v>0</v>
      </c>
      <c r="K102" s="312" t="str">
        <f t="shared" si="18"/>
        <v>X</v>
      </c>
      <c r="L102" s="312">
        <f t="shared" si="18"/>
        <v>0</v>
      </c>
      <c r="M102" s="312">
        <f t="shared" si="18"/>
        <v>0</v>
      </c>
      <c r="N102" s="312" t="s">
        <v>54</v>
      </c>
      <c r="O102" s="312">
        <f t="shared" si="18"/>
        <v>0</v>
      </c>
      <c r="P102" s="309">
        <f>P104</f>
        <v>0</v>
      </c>
      <c r="Q102" s="309" t="s">
        <v>54</v>
      </c>
      <c r="R102" s="312">
        <f>R104</f>
        <v>0</v>
      </c>
      <c r="S102" s="312">
        <f>S104</f>
        <v>0</v>
      </c>
      <c r="T102" s="312" t="s">
        <v>54</v>
      </c>
      <c r="U102" s="312">
        <f>U104</f>
        <v>0</v>
      </c>
      <c r="V102" s="375">
        <f>V104</f>
        <v>0</v>
      </c>
      <c r="W102" s="375" t="s">
        <v>54</v>
      </c>
      <c r="X102" s="375">
        <f>X104</f>
        <v>0</v>
      </c>
      <c r="Y102" s="143"/>
    </row>
    <row r="103" spans="1:25" s="151" customFormat="1" ht="20.25" customHeight="1" x14ac:dyDescent="0.15">
      <c r="A103" s="145"/>
      <c r="B103" s="146" t="s">
        <v>74</v>
      </c>
      <c r="C103" s="147"/>
      <c r="D103" s="78"/>
      <c r="E103" s="322"/>
      <c r="F103" s="322"/>
      <c r="G103" s="311"/>
      <c r="H103" s="311"/>
      <c r="I103" s="311"/>
      <c r="J103" s="349"/>
      <c r="K103" s="349"/>
      <c r="L103" s="349"/>
      <c r="M103" s="349"/>
      <c r="N103" s="349"/>
      <c r="O103" s="349"/>
      <c r="P103" s="350"/>
      <c r="Q103" s="350"/>
      <c r="R103" s="349"/>
      <c r="S103" s="349"/>
      <c r="T103" s="349"/>
      <c r="U103" s="349"/>
      <c r="V103" s="374"/>
      <c r="W103" s="374"/>
      <c r="X103" s="374"/>
      <c r="Y103" s="150"/>
    </row>
    <row r="104" spans="1:25" s="151" customFormat="1" ht="78.75" customHeight="1" x14ac:dyDescent="0.15">
      <c r="A104" s="145" t="s">
        <v>241</v>
      </c>
      <c r="B104" s="146" t="s">
        <v>242</v>
      </c>
      <c r="C104" s="147"/>
      <c r="D104" s="78">
        <f>F104</f>
        <v>0</v>
      </c>
      <c r="E104" s="322" t="s">
        <v>54</v>
      </c>
      <c r="F104" s="322">
        <v>0</v>
      </c>
      <c r="G104" s="311">
        <f>I104</f>
        <v>0</v>
      </c>
      <c r="H104" s="311" t="s">
        <v>54</v>
      </c>
      <c r="I104" s="311">
        <v>0</v>
      </c>
      <c r="J104" s="311">
        <f>L104</f>
        <v>0</v>
      </c>
      <c r="K104" s="311" t="s">
        <v>54</v>
      </c>
      <c r="L104" s="311">
        <v>0</v>
      </c>
      <c r="M104" s="311">
        <f>O104</f>
        <v>0</v>
      </c>
      <c r="N104" s="311" t="s">
        <v>54</v>
      </c>
      <c r="O104" s="311">
        <f>L104-I104</f>
        <v>0</v>
      </c>
      <c r="P104" s="310">
        <f>R104</f>
        <v>0</v>
      </c>
      <c r="Q104" s="310" t="s">
        <v>54</v>
      </c>
      <c r="R104" s="311">
        <f>O104-L104</f>
        <v>0</v>
      </c>
      <c r="S104" s="311">
        <f>U104</f>
        <v>0</v>
      </c>
      <c r="T104" s="311" t="s">
        <v>54</v>
      </c>
      <c r="U104" s="311">
        <f>O104-L104</f>
        <v>0</v>
      </c>
      <c r="V104" s="378">
        <f>X104</f>
        <v>0</v>
      </c>
      <c r="W104" s="378" t="s">
        <v>54</v>
      </c>
      <c r="X104" s="378">
        <f>R104-O104</f>
        <v>0</v>
      </c>
      <c r="Y104" s="150"/>
    </row>
    <row r="105" spans="1:25" s="144" customFormat="1" ht="42" customHeight="1" x14ac:dyDescent="0.15">
      <c r="A105" s="137" t="s">
        <v>243</v>
      </c>
      <c r="B105" s="138" t="s">
        <v>244</v>
      </c>
      <c r="C105" s="139" t="s">
        <v>245</v>
      </c>
      <c r="D105" s="165">
        <f>E105</f>
        <v>9974.6779000000006</v>
      </c>
      <c r="E105" s="329">
        <f>E109</f>
        <v>9974.6779000000006</v>
      </c>
      <c r="F105" s="329">
        <f>F107+F108+F109</f>
        <v>0</v>
      </c>
      <c r="G105" s="357">
        <f>H105</f>
        <v>16499.939999999999</v>
      </c>
      <c r="H105" s="357">
        <f>H109</f>
        <v>16499.939999999999</v>
      </c>
      <c r="I105" s="357">
        <v>0</v>
      </c>
      <c r="J105" s="357">
        <f>J107+J108+J109</f>
        <v>18000</v>
      </c>
      <c r="K105" s="357">
        <f>K109</f>
        <v>18000</v>
      </c>
      <c r="L105" s="357">
        <f>L107+L108+L109</f>
        <v>0</v>
      </c>
      <c r="M105" s="357">
        <f>N105</f>
        <v>0</v>
      </c>
      <c r="N105" s="357">
        <f>N109</f>
        <v>0</v>
      </c>
      <c r="O105" s="357">
        <f>O107+O108+O109</f>
        <v>0</v>
      </c>
      <c r="P105" s="358">
        <f>Q105</f>
        <v>19000</v>
      </c>
      <c r="Q105" s="358">
        <f>Q109</f>
        <v>19000</v>
      </c>
      <c r="R105" s="357">
        <f>R107+R108+R109</f>
        <v>0</v>
      </c>
      <c r="S105" s="357">
        <f>T105</f>
        <v>19500</v>
      </c>
      <c r="T105" s="357">
        <f>T109</f>
        <v>19500</v>
      </c>
      <c r="U105" s="357">
        <f>U107+U108+U109</f>
        <v>0</v>
      </c>
      <c r="V105" s="373">
        <f>W105</f>
        <v>19500</v>
      </c>
      <c r="W105" s="373">
        <f>W109</f>
        <v>19500</v>
      </c>
      <c r="X105" s="373">
        <f>X107+X108+X109</f>
        <v>0</v>
      </c>
      <c r="Y105" s="143"/>
    </row>
    <row r="106" spans="1:25" s="151" customFormat="1" ht="12.75" customHeight="1" x14ac:dyDescent="0.15">
      <c r="A106" s="145"/>
      <c r="B106" s="146" t="s">
        <v>74</v>
      </c>
      <c r="C106" s="147"/>
      <c r="D106" s="78"/>
      <c r="E106" s="322"/>
      <c r="F106" s="322"/>
      <c r="G106" s="348"/>
      <c r="H106" s="348"/>
      <c r="I106" s="348"/>
      <c r="J106" s="349"/>
      <c r="K106" s="349"/>
      <c r="L106" s="349"/>
      <c r="M106" s="349"/>
      <c r="N106" s="349"/>
      <c r="O106" s="349"/>
      <c r="P106" s="350"/>
      <c r="Q106" s="350"/>
      <c r="R106" s="349"/>
      <c r="S106" s="349"/>
      <c r="T106" s="349"/>
      <c r="U106" s="349"/>
      <c r="V106" s="374"/>
      <c r="W106" s="374"/>
      <c r="X106" s="374"/>
      <c r="Y106" s="150"/>
    </row>
    <row r="107" spans="1:25" s="151" customFormat="1" ht="26.25" customHeight="1" x14ac:dyDescent="0.15">
      <c r="A107" s="145" t="s">
        <v>246</v>
      </c>
      <c r="B107" s="146" t="s">
        <v>247</v>
      </c>
      <c r="C107" s="147" t="s">
        <v>79</v>
      </c>
      <c r="D107" s="78">
        <f>F107</f>
        <v>0</v>
      </c>
      <c r="E107" s="322" t="s">
        <v>54</v>
      </c>
      <c r="F107" s="322">
        <v>0</v>
      </c>
      <c r="G107" s="311">
        <f>I107</f>
        <v>0</v>
      </c>
      <c r="H107" s="311" t="s">
        <v>54</v>
      </c>
      <c r="I107" s="311">
        <v>0</v>
      </c>
      <c r="J107" s="311">
        <f>L107</f>
        <v>0</v>
      </c>
      <c r="K107" s="311" t="s">
        <v>54</v>
      </c>
      <c r="L107" s="311">
        <v>0</v>
      </c>
      <c r="M107" s="311">
        <f>O107</f>
        <v>0</v>
      </c>
      <c r="N107" s="311" t="s">
        <v>54</v>
      </c>
      <c r="O107" s="311">
        <f>L107-I107</f>
        <v>0</v>
      </c>
      <c r="P107" s="310">
        <f>R107</f>
        <v>0</v>
      </c>
      <c r="Q107" s="310" t="s">
        <v>54</v>
      </c>
      <c r="R107" s="311">
        <f>O107-L107</f>
        <v>0</v>
      </c>
      <c r="S107" s="311">
        <f>U107</f>
        <v>0</v>
      </c>
      <c r="T107" s="311" t="s">
        <v>54</v>
      </c>
      <c r="U107" s="311">
        <f>O107-L107</f>
        <v>0</v>
      </c>
      <c r="V107" s="378">
        <f>X107</f>
        <v>0</v>
      </c>
      <c r="W107" s="378" t="s">
        <v>54</v>
      </c>
      <c r="X107" s="378">
        <f>R107-O107</f>
        <v>0</v>
      </c>
      <c r="Y107" s="150"/>
    </row>
    <row r="108" spans="1:25" s="151" customFormat="1" ht="27" customHeight="1" x14ac:dyDescent="0.15">
      <c r="A108" s="145" t="s">
        <v>248</v>
      </c>
      <c r="B108" s="146" t="s">
        <v>249</v>
      </c>
      <c r="C108" s="147" t="s">
        <v>79</v>
      </c>
      <c r="D108" s="78">
        <f>F108</f>
        <v>0</v>
      </c>
      <c r="E108" s="322" t="s">
        <v>54</v>
      </c>
      <c r="F108" s="322"/>
      <c r="G108" s="311">
        <f>I108</f>
        <v>0</v>
      </c>
      <c r="H108" s="311" t="s">
        <v>54</v>
      </c>
      <c r="I108" s="311">
        <v>0</v>
      </c>
      <c r="J108" s="311">
        <f>L108</f>
        <v>0</v>
      </c>
      <c r="K108" s="311" t="s">
        <v>54</v>
      </c>
      <c r="L108" s="311">
        <v>0</v>
      </c>
      <c r="M108" s="311">
        <f>O108</f>
        <v>0</v>
      </c>
      <c r="N108" s="311" t="s">
        <v>54</v>
      </c>
      <c r="O108" s="311">
        <f>L108-I108</f>
        <v>0</v>
      </c>
      <c r="P108" s="310">
        <f>R108</f>
        <v>0</v>
      </c>
      <c r="Q108" s="310" t="s">
        <v>54</v>
      </c>
      <c r="R108" s="311">
        <f>O108-L108</f>
        <v>0</v>
      </c>
      <c r="S108" s="311">
        <f>U108</f>
        <v>0</v>
      </c>
      <c r="T108" s="311" t="s">
        <v>54</v>
      </c>
      <c r="U108" s="311">
        <f>O108-L108</f>
        <v>0</v>
      </c>
      <c r="V108" s="378">
        <f>X108</f>
        <v>0</v>
      </c>
      <c r="W108" s="378" t="s">
        <v>54</v>
      </c>
      <c r="X108" s="378">
        <f>R108-O108</f>
        <v>0</v>
      </c>
      <c r="Y108" s="150"/>
    </row>
    <row r="109" spans="1:25" s="151" customFormat="1" ht="39.75" customHeight="1" thickBot="1" x14ac:dyDescent="0.2">
      <c r="A109" s="167" t="s">
        <v>250</v>
      </c>
      <c r="B109" s="168" t="s">
        <v>251</v>
      </c>
      <c r="C109" s="169" t="s">
        <v>79</v>
      </c>
      <c r="D109" s="78">
        <f>E109</f>
        <v>9974.6779000000006</v>
      </c>
      <c r="E109" s="322">
        <f>4561.3779+5413.3</f>
        <v>9974.6779000000006</v>
      </c>
      <c r="F109" s="322">
        <v>0</v>
      </c>
      <c r="G109" s="311">
        <f>H109</f>
        <v>16499.939999999999</v>
      </c>
      <c r="H109" s="311">
        <v>16499.939999999999</v>
      </c>
      <c r="I109" s="311">
        <v>0</v>
      </c>
      <c r="J109" s="311">
        <f>K109</f>
        <v>18000</v>
      </c>
      <c r="K109" s="311">
        <v>18000</v>
      </c>
      <c r="L109" s="311">
        <v>0</v>
      </c>
      <c r="M109" s="311">
        <f>N109+O109</f>
        <v>0</v>
      </c>
      <c r="N109" s="311"/>
      <c r="O109" s="311">
        <f>L109-I109</f>
        <v>0</v>
      </c>
      <c r="P109" s="354">
        <f>Q109</f>
        <v>19000</v>
      </c>
      <c r="Q109" s="310">
        <v>19000</v>
      </c>
      <c r="R109" s="311">
        <f>O109-L109</f>
        <v>0</v>
      </c>
      <c r="S109" s="311">
        <f>T109+U109</f>
        <v>19500</v>
      </c>
      <c r="T109" s="311">
        <v>19500</v>
      </c>
      <c r="U109" s="311">
        <f>O109-L109</f>
        <v>0</v>
      </c>
      <c r="V109" s="378">
        <f>W109+X109</f>
        <v>19500</v>
      </c>
      <c r="W109" s="378">
        <v>19500</v>
      </c>
      <c r="X109" s="378">
        <f>R109-O109</f>
        <v>0</v>
      </c>
      <c r="Y109" s="170"/>
    </row>
    <row r="110" spans="1:25" s="151" customFormat="1" x14ac:dyDescent="0.15">
      <c r="A110" s="171"/>
      <c r="B110" s="172"/>
      <c r="C110" s="173"/>
      <c r="D110" s="173"/>
      <c r="E110" s="173"/>
      <c r="F110" s="173"/>
      <c r="G110" s="359"/>
      <c r="H110" s="359"/>
      <c r="I110" s="359"/>
      <c r="J110" s="360"/>
      <c r="K110" s="360"/>
      <c r="L110" s="360"/>
      <c r="M110" s="360"/>
      <c r="N110" s="360"/>
      <c r="O110" s="360"/>
      <c r="P110" s="361"/>
      <c r="Q110" s="361"/>
      <c r="R110" s="360"/>
      <c r="S110" s="360"/>
      <c r="T110" s="360"/>
      <c r="U110" s="360"/>
      <c r="V110" s="382"/>
      <c r="W110" s="382"/>
      <c r="X110" s="382"/>
    </row>
    <row r="111" spans="1:25" s="151" customFormat="1" x14ac:dyDescent="0.15">
      <c r="A111" s="171"/>
      <c r="B111" s="172"/>
      <c r="C111" s="173"/>
      <c r="D111" s="173"/>
      <c r="E111" s="173"/>
      <c r="F111" s="173"/>
      <c r="G111" s="359"/>
      <c r="H111" s="359"/>
      <c r="I111" s="359"/>
      <c r="J111" s="360"/>
      <c r="K111" s="360"/>
      <c r="L111" s="360"/>
      <c r="M111" s="360"/>
      <c r="N111" s="360"/>
      <c r="O111" s="360"/>
      <c r="P111" s="361"/>
      <c r="Q111" s="361"/>
      <c r="R111" s="360"/>
      <c r="S111" s="360"/>
      <c r="T111" s="360"/>
      <c r="U111" s="360"/>
      <c r="V111" s="382"/>
      <c r="W111" s="382"/>
      <c r="X111" s="382"/>
    </row>
    <row r="112" spans="1:25" s="151" customFormat="1" x14ac:dyDescent="0.15">
      <c r="A112" s="171"/>
      <c r="B112" s="172"/>
      <c r="C112" s="173"/>
      <c r="D112" s="173"/>
      <c r="E112" s="173"/>
      <c r="F112" s="173"/>
      <c r="G112" s="359"/>
      <c r="H112" s="359"/>
      <c r="I112" s="359"/>
      <c r="J112" s="360"/>
      <c r="K112" s="360"/>
      <c r="L112" s="360"/>
      <c r="M112" s="360"/>
      <c r="N112" s="360"/>
      <c r="O112" s="360"/>
      <c r="P112" s="361"/>
      <c r="Q112" s="361"/>
      <c r="R112" s="360"/>
      <c r="S112" s="360"/>
      <c r="T112" s="360"/>
      <c r="U112" s="360"/>
      <c r="V112" s="382"/>
      <c r="W112" s="382"/>
      <c r="X112" s="382"/>
    </row>
    <row r="113" spans="1:24" s="151" customFormat="1" x14ac:dyDescent="0.15">
      <c r="A113" s="173"/>
      <c r="B113" s="174"/>
      <c r="C113" s="173"/>
      <c r="D113" s="173"/>
      <c r="E113" s="173"/>
      <c r="F113" s="173"/>
      <c r="G113" s="362"/>
      <c r="H113" s="362"/>
      <c r="I113" s="362"/>
      <c r="J113" s="363"/>
      <c r="K113" s="363"/>
      <c r="L113" s="363"/>
      <c r="M113" s="363"/>
      <c r="N113" s="363"/>
      <c r="O113" s="363"/>
      <c r="P113" s="364"/>
      <c r="Q113" s="364"/>
      <c r="R113" s="363"/>
      <c r="S113" s="363"/>
      <c r="T113" s="363"/>
      <c r="U113" s="363"/>
      <c r="V113" s="383"/>
      <c r="W113" s="383"/>
      <c r="X113" s="383"/>
    </row>
    <row r="114" spans="1:24" s="151" customFormat="1" x14ac:dyDescent="0.15">
      <c r="A114" s="173"/>
      <c r="B114" s="174"/>
      <c r="C114" s="173"/>
      <c r="D114" s="173"/>
      <c r="E114" s="173"/>
      <c r="F114" s="173"/>
      <c r="G114" s="362"/>
      <c r="H114" s="362"/>
      <c r="I114" s="362"/>
      <c r="J114" s="363"/>
      <c r="K114" s="363"/>
      <c r="L114" s="363"/>
      <c r="M114" s="363"/>
      <c r="N114" s="363"/>
      <c r="O114" s="363"/>
      <c r="P114" s="364"/>
      <c r="Q114" s="364"/>
      <c r="R114" s="363"/>
      <c r="S114" s="363"/>
      <c r="T114" s="363"/>
      <c r="U114" s="363"/>
      <c r="V114" s="383"/>
      <c r="W114" s="383"/>
      <c r="X114" s="383"/>
    </row>
    <row r="115" spans="1:24" s="151" customFormat="1" x14ac:dyDescent="0.15">
      <c r="A115" s="173"/>
      <c r="B115" s="174"/>
      <c r="C115" s="173"/>
      <c r="D115" s="173"/>
      <c r="E115" s="173"/>
      <c r="F115" s="173"/>
      <c r="G115" s="362"/>
      <c r="H115" s="362"/>
      <c r="I115" s="362"/>
      <c r="J115" s="363"/>
      <c r="K115" s="363"/>
      <c r="L115" s="363"/>
      <c r="M115" s="363"/>
      <c r="N115" s="363"/>
      <c r="O115" s="363"/>
      <c r="P115" s="364"/>
      <c r="Q115" s="364"/>
      <c r="R115" s="363"/>
      <c r="S115" s="363"/>
      <c r="T115" s="363"/>
      <c r="U115" s="363"/>
      <c r="V115" s="383"/>
      <c r="W115" s="383"/>
      <c r="X115" s="383"/>
    </row>
    <row r="116" spans="1:24" s="151" customFormat="1" x14ac:dyDescent="0.15">
      <c r="A116" s="173"/>
      <c r="B116" s="174"/>
      <c r="C116" s="173"/>
      <c r="D116" s="173"/>
      <c r="E116" s="173"/>
      <c r="F116" s="173"/>
      <c r="G116" s="362"/>
      <c r="H116" s="362"/>
      <c r="I116" s="362"/>
      <c r="J116" s="363"/>
      <c r="K116" s="363"/>
      <c r="L116" s="363"/>
      <c r="M116" s="363"/>
      <c r="N116" s="363"/>
      <c r="O116" s="363"/>
      <c r="P116" s="364"/>
      <c r="Q116" s="364"/>
      <c r="R116" s="363"/>
      <c r="S116" s="363"/>
      <c r="T116" s="363"/>
      <c r="U116" s="363"/>
      <c r="V116" s="383"/>
      <c r="W116" s="383"/>
      <c r="X116" s="383"/>
    </row>
    <row r="117" spans="1:24" s="151" customFormat="1" x14ac:dyDescent="0.15">
      <c r="A117" s="173"/>
      <c r="B117" s="174"/>
      <c r="C117" s="173"/>
      <c r="D117" s="173"/>
      <c r="E117" s="305"/>
      <c r="F117" s="305"/>
      <c r="G117" s="362"/>
      <c r="H117" s="362"/>
      <c r="I117" s="362"/>
      <c r="J117" s="363"/>
      <c r="K117" s="363"/>
      <c r="L117" s="363"/>
      <c r="M117" s="363"/>
      <c r="N117" s="363"/>
      <c r="O117" s="363"/>
      <c r="P117" s="364"/>
      <c r="Q117" s="364"/>
      <c r="R117" s="363"/>
      <c r="S117" s="363"/>
      <c r="T117" s="363"/>
      <c r="U117" s="363"/>
      <c r="V117" s="383"/>
      <c r="W117" s="383"/>
      <c r="X117" s="383"/>
    </row>
    <row r="118" spans="1:24" s="151" customFormat="1" x14ac:dyDescent="0.15">
      <c r="A118" s="173"/>
      <c r="B118" s="174"/>
      <c r="C118" s="173"/>
      <c r="D118" s="173"/>
      <c r="E118" s="305"/>
      <c r="F118" s="305"/>
      <c r="G118" s="362"/>
      <c r="H118" s="362"/>
      <c r="I118" s="362"/>
      <c r="J118" s="363"/>
      <c r="K118" s="363"/>
      <c r="L118" s="363"/>
      <c r="M118" s="363"/>
      <c r="N118" s="363"/>
      <c r="O118" s="363"/>
      <c r="P118" s="364"/>
      <c r="Q118" s="364"/>
      <c r="R118" s="363"/>
      <c r="S118" s="363"/>
      <c r="T118" s="363"/>
      <c r="U118" s="363"/>
      <c r="V118" s="383"/>
      <c r="W118" s="383"/>
      <c r="X118" s="383"/>
    </row>
    <row r="119" spans="1:24" s="151" customFormat="1" x14ac:dyDescent="0.15">
      <c r="A119" s="173"/>
      <c r="B119" s="174"/>
      <c r="C119" s="173"/>
      <c r="D119" s="173"/>
      <c r="E119" s="305"/>
      <c r="F119" s="305"/>
      <c r="G119" s="362"/>
      <c r="H119" s="362"/>
      <c r="I119" s="362"/>
      <c r="J119" s="363"/>
      <c r="K119" s="363"/>
      <c r="L119" s="363"/>
      <c r="M119" s="363"/>
      <c r="N119" s="363"/>
      <c r="O119" s="363"/>
      <c r="P119" s="364"/>
      <c r="Q119" s="364"/>
      <c r="R119" s="363"/>
      <c r="S119" s="363"/>
      <c r="T119" s="363"/>
      <c r="U119" s="363"/>
      <c r="V119" s="383"/>
      <c r="W119" s="383"/>
      <c r="X119" s="383"/>
    </row>
    <row r="120" spans="1:24" s="151" customFormat="1" x14ac:dyDescent="0.15">
      <c r="A120" s="173"/>
      <c r="B120" s="174"/>
      <c r="C120" s="173"/>
      <c r="D120" s="173"/>
      <c r="E120" s="305"/>
      <c r="F120" s="305"/>
      <c r="G120" s="362"/>
      <c r="H120" s="362"/>
      <c r="I120" s="362"/>
      <c r="J120" s="363"/>
      <c r="K120" s="363"/>
      <c r="L120" s="363"/>
      <c r="M120" s="363"/>
      <c r="N120" s="363"/>
      <c r="O120" s="363"/>
      <c r="P120" s="364"/>
      <c r="Q120" s="364"/>
      <c r="R120" s="363"/>
      <c r="S120" s="363"/>
      <c r="T120" s="363"/>
      <c r="U120" s="363"/>
      <c r="V120" s="383"/>
      <c r="W120" s="383"/>
      <c r="X120" s="383"/>
    </row>
    <row r="121" spans="1:24" s="151" customFormat="1" x14ac:dyDescent="0.15">
      <c r="A121" s="173"/>
      <c r="B121" s="174"/>
      <c r="C121" s="173"/>
      <c r="D121" s="173"/>
      <c r="E121" s="305"/>
      <c r="F121" s="305"/>
      <c r="G121" s="362"/>
      <c r="H121" s="362"/>
      <c r="I121" s="362"/>
      <c r="J121" s="363"/>
      <c r="K121" s="363"/>
      <c r="L121" s="363"/>
      <c r="M121" s="363"/>
      <c r="N121" s="363"/>
      <c r="O121" s="363"/>
      <c r="P121" s="364"/>
      <c r="Q121" s="364"/>
      <c r="R121" s="363"/>
      <c r="S121" s="363"/>
      <c r="T121" s="363"/>
      <c r="U121" s="363"/>
      <c r="V121" s="383"/>
      <c r="W121" s="383"/>
      <c r="X121" s="383"/>
    </row>
    <row r="122" spans="1:24" s="151" customFormat="1" x14ac:dyDescent="0.15">
      <c r="A122" s="173"/>
      <c r="B122" s="174"/>
      <c r="C122" s="173"/>
      <c r="D122" s="173"/>
      <c r="E122" s="305"/>
      <c r="F122" s="305"/>
      <c r="G122" s="362"/>
      <c r="H122" s="362"/>
      <c r="I122" s="362"/>
      <c r="J122" s="363"/>
      <c r="K122" s="363"/>
      <c r="L122" s="363"/>
      <c r="M122" s="363"/>
      <c r="N122" s="363"/>
      <c r="O122" s="363"/>
      <c r="P122" s="364"/>
      <c r="Q122" s="364"/>
      <c r="R122" s="363"/>
      <c r="S122" s="363"/>
      <c r="T122" s="363"/>
      <c r="U122" s="363"/>
      <c r="V122" s="383"/>
      <c r="W122" s="383"/>
      <c r="X122" s="383"/>
    </row>
    <row r="123" spans="1:24" s="151" customFormat="1" x14ac:dyDescent="0.15">
      <c r="A123" s="173"/>
      <c r="B123" s="174"/>
      <c r="C123" s="173"/>
      <c r="D123" s="173"/>
      <c r="E123" s="305"/>
      <c r="F123" s="305"/>
      <c r="G123" s="362"/>
      <c r="H123" s="362"/>
      <c r="I123" s="362"/>
      <c r="J123" s="363"/>
      <c r="K123" s="363"/>
      <c r="L123" s="363"/>
      <c r="M123" s="363"/>
      <c r="N123" s="363"/>
      <c r="O123" s="363"/>
      <c r="P123" s="364"/>
      <c r="Q123" s="364"/>
      <c r="R123" s="363"/>
      <c r="S123" s="363"/>
      <c r="T123" s="363"/>
      <c r="U123" s="363"/>
      <c r="V123" s="383"/>
      <c r="W123" s="383"/>
      <c r="X123" s="383"/>
    </row>
    <row r="124" spans="1:24" s="151" customFormat="1" x14ac:dyDescent="0.15">
      <c r="A124" s="173"/>
      <c r="B124" s="174"/>
      <c r="C124" s="173"/>
      <c r="D124" s="173"/>
      <c r="E124" s="305"/>
      <c r="F124" s="305"/>
      <c r="G124" s="362"/>
      <c r="H124" s="362"/>
      <c r="I124" s="362"/>
      <c r="J124" s="363"/>
      <c r="K124" s="363"/>
      <c r="L124" s="363"/>
      <c r="M124" s="363"/>
      <c r="N124" s="363"/>
      <c r="O124" s="363"/>
      <c r="P124" s="364"/>
      <c r="Q124" s="364"/>
      <c r="R124" s="363"/>
      <c r="S124" s="363"/>
      <c r="T124" s="363"/>
      <c r="U124" s="363"/>
      <c r="V124" s="383"/>
      <c r="W124" s="383"/>
      <c r="X124" s="383"/>
    </row>
    <row r="125" spans="1:24" s="151" customFormat="1" x14ac:dyDescent="0.15">
      <c r="A125" s="173"/>
      <c r="B125" s="174"/>
      <c r="C125" s="173"/>
      <c r="D125" s="173"/>
      <c r="E125" s="305"/>
      <c r="F125" s="305"/>
      <c r="G125" s="362"/>
      <c r="H125" s="362"/>
      <c r="I125" s="362"/>
      <c r="J125" s="363"/>
      <c r="K125" s="363"/>
      <c r="L125" s="363"/>
      <c r="M125" s="363"/>
      <c r="N125" s="363"/>
      <c r="O125" s="363"/>
      <c r="P125" s="364"/>
      <c r="Q125" s="364"/>
      <c r="R125" s="363"/>
      <c r="S125" s="363"/>
      <c r="T125" s="363"/>
      <c r="U125" s="363"/>
      <c r="V125" s="383"/>
      <c r="W125" s="383"/>
      <c r="X125" s="383"/>
    </row>
    <row r="126" spans="1:24" s="151" customFormat="1" x14ac:dyDescent="0.15">
      <c r="A126" s="173"/>
      <c r="B126" s="174"/>
      <c r="C126" s="173"/>
      <c r="D126" s="173"/>
      <c r="E126" s="305"/>
      <c r="F126" s="305"/>
      <c r="G126" s="362"/>
      <c r="H126" s="362"/>
      <c r="I126" s="362"/>
      <c r="J126" s="363"/>
      <c r="K126" s="363"/>
      <c r="L126" s="363"/>
      <c r="M126" s="363"/>
      <c r="N126" s="363"/>
      <c r="O126" s="363"/>
      <c r="P126" s="364"/>
      <c r="Q126" s="364"/>
      <c r="R126" s="363"/>
      <c r="S126" s="363"/>
      <c r="T126" s="363"/>
      <c r="U126" s="363"/>
      <c r="V126" s="383"/>
      <c r="W126" s="383"/>
      <c r="X126" s="383"/>
    </row>
    <row r="127" spans="1:24" s="151" customFormat="1" x14ac:dyDescent="0.15">
      <c r="A127" s="173"/>
      <c r="B127" s="174"/>
      <c r="C127" s="173"/>
      <c r="D127" s="173"/>
      <c r="E127" s="305"/>
      <c r="F127" s="305"/>
      <c r="G127" s="362"/>
      <c r="H127" s="362"/>
      <c r="I127" s="362"/>
      <c r="J127" s="363"/>
      <c r="K127" s="363"/>
      <c r="L127" s="363"/>
      <c r="M127" s="363"/>
      <c r="N127" s="363"/>
      <c r="O127" s="363"/>
      <c r="P127" s="364"/>
      <c r="Q127" s="364"/>
      <c r="R127" s="363"/>
      <c r="S127" s="363"/>
      <c r="T127" s="363"/>
      <c r="U127" s="363"/>
      <c r="V127" s="383"/>
      <c r="W127" s="383"/>
      <c r="X127" s="383"/>
    </row>
    <row r="128" spans="1:24" s="151" customFormat="1" x14ac:dyDescent="0.15">
      <c r="A128" s="173"/>
      <c r="B128" s="174"/>
      <c r="C128" s="173"/>
      <c r="D128" s="173"/>
      <c r="E128" s="305"/>
      <c r="F128" s="305"/>
      <c r="G128" s="362"/>
      <c r="H128" s="362"/>
      <c r="I128" s="362"/>
      <c r="J128" s="363"/>
      <c r="K128" s="363"/>
      <c r="L128" s="363"/>
      <c r="M128" s="363"/>
      <c r="N128" s="363"/>
      <c r="O128" s="363"/>
      <c r="P128" s="364"/>
      <c r="Q128" s="364"/>
      <c r="R128" s="363"/>
      <c r="S128" s="363"/>
      <c r="T128" s="363"/>
      <c r="U128" s="363"/>
      <c r="V128" s="383"/>
      <c r="W128" s="383"/>
      <c r="X128" s="383"/>
    </row>
    <row r="129" spans="1:24" s="151" customFormat="1" x14ac:dyDescent="0.15">
      <c r="A129" s="173"/>
      <c r="B129" s="174"/>
      <c r="C129" s="173"/>
      <c r="D129" s="173"/>
      <c r="E129" s="305"/>
      <c r="F129" s="305"/>
      <c r="G129" s="362"/>
      <c r="H129" s="362"/>
      <c r="I129" s="362"/>
      <c r="J129" s="363"/>
      <c r="K129" s="363"/>
      <c r="L129" s="363"/>
      <c r="M129" s="363"/>
      <c r="N129" s="363"/>
      <c r="O129" s="363"/>
      <c r="P129" s="364"/>
      <c r="Q129" s="364"/>
      <c r="R129" s="363"/>
      <c r="S129" s="363"/>
      <c r="T129" s="363"/>
      <c r="U129" s="363"/>
      <c r="V129" s="383"/>
      <c r="W129" s="383"/>
      <c r="X129" s="383"/>
    </row>
    <row r="130" spans="1:24" s="151" customFormat="1" x14ac:dyDescent="0.15">
      <c r="A130" s="173"/>
      <c r="B130" s="174"/>
      <c r="C130" s="173"/>
      <c r="D130" s="173"/>
      <c r="E130" s="305"/>
      <c r="F130" s="305"/>
      <c r="G130" s="362"/>
      <c r="H130" s="362"/>
      <c r="I130" s="362"/>
      <c r="J130" s="363"/>
      <c r="K130" s="363"/>
      <c r="L130" s="363"/>
      <c r="M130" s="363"/>
      <c r="N130" s="363"/>
      <c r="O130" s="363"/>
      <c r="P130" s="364"/>
      <c r="Q130" s="364"/>
      <c r="R130" s="363"/>
      <c r="S130" s="363"/>
      <c r="T130" s="363"/>
      <c r="U130" s="363"/>
      <c r="V130" s="383"/>
      <c r="W130" s="383"/>
      <c r="X130" s="383"/>
    </row>
    <row r="131" spans="1:24" s="151" customFormat="1" x14ac:dyDescent="0.15">
      <c r="A131" s="173"/>
      <c r="B131" s="174"/>
      <c r="C131" s="173"/>
      <c r="D131" s="173"/>
      <c r="E131" s="305"/>
      <c r="F131" s="305"/>
      <c r="G131" s="362"/>
      <c r="H131" s="362"/>
      <c r="I131" s="362"/>
      <c r="J131" s="363"/>
      <c r="K131" s="363"/>
      <c r="L131" s="363"/>
      <c r="M131" s="363"/>
      <c r="N131" s="363"/>
      <c r="O131" s="363"/>
      <c r="P131" s="364"/>
      <c r="Q131" s="364"/>
      <c r="R131" s="363"/>
      <c r="S131" s="363"/>
      <c r="T131" s="363"/>
      <c r="U131" s="363"/>
      <c r="V131" s="383"/>
      <c r="W131" s="383"/>
      <c r="X131" s="383"/>
    </row>
    <row r="132" spans="1:24" s="151" customFormat="1" x14ac:dyDescent="0.15">
      <c r="A132" s="173"/>
      <c r="B132" s="174"/>
      <c r="C132" s="173"/>
      <c r="D132" s="173"/>
      <c r="E132" s="305"/>
      <c r="F132" s="305"/>
      <c r="G132" s="362"/>
      <c r="H132" s="362"/>
      <c r="I132" s="362"/>
      <c r="J132" s="363"/>
      <c r="K132" s="363"/>
      <c r="L132" s="363"/>
      <c r="M132" s="363"/>
      <c r="N132" s="363"/>
      <c r="O132" s="363"/>
      <c r="P132" s="364"/>
      <c r="Q132" s="364"/>
      <c r="R132" s="363"/>
      <c r="S132" s="363"/>
      <c r="T132" s="363"/>
      <c r="U132" s="363"/>
      <c r="V132" s="383"/>
      <c r="W132" s="383"/>
      <c r="X132" s="383"/>
    </row>
    <row r="133" spans="1:24" s="151" customFormat="1" x14ac:dyDescent="0.15">
      <c r="A133" s="173"/>
      <c r="B133" s="174"/>
      <c r="C133" s="173"/>
      <c r="D133" s="173"/>
      <c r="E133" s="305"/>
      <c r="F133" s="305"/>
      <c r="G133" s="362"/>
      <c r="H133" s="362"/>
      <c r="I133" s="362"/>
      <c r="J133" s="363"/>
      <c r="K133" s="363"/>
      <c r="L133" s="363"/>
      <c r="M133" s="363"/>
      <c r="N133" s="363"/>
      <c r="O133" s="363"/>
      <c r="P133" s="364"/>
      <c r="Q133" s="364"/>
      <c r="R133" s="363"/>
      <c r="S133" s="363"/>
      <c r="T133" s="363"/>
      <c r="U133" s="363"/>
      <c r="V133" s="383"/>
      <c r="W133" s="383"/>
      <c r="X133" s="383"/>
    </row>
    <row r="134" spans="1:24" s="151" customFormat="1" x14ac:dyDescent="0.15">
      <c r="A134" s="173"/>
      <c r="B134" s="174"/>
      <c r="C134" s="173"/>
      <c r="D134" s="173"/>
      <c r="E134" s="305"/>
      <c r="F134" s="305"/>
      <c r="G134" s="362"/>
      <c r="H134" s="362"/>
      <c r="I134" s="362"/>
      <c r="J134" s="363"/>
      <c r="K134" s="363"/>
      <c r="L134" s="363"/>
      <c r="M134" s="363"/>
      <c r="N134" s="363"/>
      <c r="O134" s="363"/>
      <c r="P134" s="364"/>
      <c r="Q134" s="364"/>
      <c r="R134" s="363"/>
      <c r="S134" s="363"/>
      <c r="T134" s="363"/>
      <c r="U134" s="363"/>
      <c r="V134" s="383"/>
      <c r="W134" s="383"/>
      <c r="X134" s="383"/>
    </row>
    <row r="135" spans="1:24" s="151" customFormat="1" x14ac:dyDescent="0.15">
      <c r="A135" s="173"/>
      <c r="B135" s="174"/>
      <c r="C135" s="173"/>
      <c r="D135" s="173"/>
      <c r="E135" s="305"/>
      <c r="F135" s="305"/>
      <c r="G135" s="362"/>
      <c r="H135" s="362"/>
      <c r="I135" s="362"/>
      <c r="J135" s="363"/>
      <c r="K135" s="363"/>
      <c r="L135" s="363"/>
      <c r="M135" s="363"/>
      <c r="N135" s="363"/>
      <c r="O135" s="363"/>
      <c r="P135" s="363"/>
      <c r="Q135" s="363"/>
      <c r="R135" s="363"/>
      <c r="S135" s="363"/>
      <c r="T135" s="363"/>
      <c r="U135" s="363"/>
      <c r="V135" s="383"/>
      <c r="W135" s="383"/>
      <c r="X135" s="383"/>
    </row>
    <row r="136" spans="1:24" s="151" customFormat="1" x14ac:dyDescent="0.15">
      <c r="A136" s="173"/>
      <c r="B136" s="174"/>
      <c r="C136" s="173"/>
      <c r="D136" s="173"/>
      <c r="E136" s="305"/>
      <c r="F136" s="305"/>
      <c r="G136" s="362"/>
      <c r="H136" s="362"/>
      <c r="I136" s="362"/>
      <c r="J136" s="363"/>
      <c r="K136" s="363"/>
      <c r="L136" s="363"/>
      <c r="M136" s="363"/>
      <c r="N136" s="363"/>
      <c r="O136" s="363"/>
      <c r="P136" s="363"/>
      <c r="Q136" s="363"/>
      <c r="R136" s="363"/>
      <c r="S136" s="363"/>
      <c r="T136" s="363"/>
      <c r="U136" s="363"/>
      <c r="V136" s="383"/>
      <c r="W136" s="383"/>
      <c r="X136" s="383"/>
    </row>
    <row r="137" spans="1:24" s="151" customFormat="1" x14ac:dyDescent="0.15">
      <c r="A137" s="173"/>
      <c r="B137" s="174"/>
      <c r="C137" s="173"/>
      <c r="D137" s="173"/>
      <c r="E137" s="305"/>
      <c r="F137" s="305"/>
      <c r="G137" s="362"/>
      <c r="H137" s="362"/>
      <c r="I137" s="362"/>
      <c r="J137" s="363"/>
      <c r="K137" s="363"/>
      <c r="L137" s="363"/>
      <c r="M137" s="363"/>
      <c r="N137" s="363"/>
      <c r="O137" s="363"/>
      <c r="P137" s="363"/>
      <c r="Q137" s="363"/>
      <c r="R137" s="363"/>
      <c r="S137" s="363"/>
      <c r="T137" s="363"/>
      <c r="U137" s="363"/>
      <c r="V137" s="383"/>
      <c r="W137" s="383"/>
      <c r="X137" s="383"/>
    </row>
    <row r="138" spans="1:24" s="151" customFormat="1" x14ac:dyDescent="0.15">
      <c r="A138" s="173"/>
      <c r="B138" s="174"/>
      <c r="C138" s="173"/>
      <c r="D138" s="173"/>
      <c r="E138" s="305"/>
      <c r="F138" s="305"/>
      <c r="G138" s="362"/>
      <c r="H138" s="362"/>
      <c r="I138" s="362"/>
      <c r="J138" s="363"/>
      <c r="K138" s="363"/>
      <c r="L138" s="363"/>
      <c r="M138" s="363"/>
      <c r="N138" s="363"/>
      <c r="O138" s="363"/>
      <c r="P138" s="363"/>
      <c r="Q138" s="363"/>
      <c r="R138" s="363"/>
      <c r="S138" s="363"/>
      <c r="T138" s="363"/>
      <c r="U138" s="363"/>
      <c r="V138" s="383"/>
      <c r="W138" s="383"/>
      <c r="X138" s="383"/>
    </row>
    <row r="139" spans="1:24" s="151" customFormat="1" x14ac:dyDescent="0.15">
      <c r="A139" s="173"/>
      <c r="B139" s="174"/>
      <c r="C139" s="173"/>
      <c r="D139" s="173"/>
      <c r="E139" s="305"/>
      <c r="F139" s="305"/>
      <c r="G139" s="362"/>
      <c r="H139" s="362"/>
      <c r="I139" s="362"/>
      <c r="J139" s="363"/>
      <c r="K139" s="363"/>
      <c r="L139" s="363"/>
      <c r="M139" s="363"/>
      <c r="N139" s="363"/>
      <c r="O139" s="363"/>
      <c r="P139" s="363"/>
      <c r="Q139" s="363"/>
      <c r="R139" s="363"/>
      <c r="S139" s="363"/>
      <c r="T139" s="363"/>
      <c r="U139" s="363"/>
      <c r="V139" s="383"/>
      <c r="W139" s="383"/>
      <c r="X139" s="383"/>
    </row>
    <row r="140" spans="1:24" s="151" customFormat="1" x14ac:dyDescent="0.15">
      <c r="A140" s="173"/>
      <c r="B140" s="174"/>
      <c r="C140" s="173"/>
      <c r="D140" s="173"/>
      <c r="E140" s="305"/>
      <c r="F140" s="305"/>
      <c r="G140" s="362"/>
      <c r="H140" s="362"/>
      <c r="I140" s="362"/>
      <c r="J140" s="363"/>
      <c r="K140" s="363"/>
      <c r="L140" s="363"/>
      <c r="M140" s="363"/>
      <c r="N140" s="363"/>
      <c r="O140" s="363"/>
      <c r="P140" s="363"/>
      <c r="Q140" s="363"/>
      <c r="R140" s="363"/>
      <c r="S140" s="363"/>
      <c r="T140" s="363"/>
      <c r="U140" s="363"/>
      <c r="V140" s="383"/>
      <c r="W140" s="383"/>
      <c r="X140" s="383"/>
    </row>
    <row r="141" spans="1:24" s="151" customFormat="1" x14ac:dyDescent="0.15">
      <c r="A141" s="173"/>
      <c r="B141" s="174"/>
      <c r="C141" s="173"/>
      <c r="D141" s="173"/>
      <c r="E141" s="305"/>
      <c r="F141" s="305"/>
      <c r="G141" s="362"/>
      <c r="H141" s="362"/>
      <c r="I141" s="362"/>
      <c r="J141" s="363"/>
      <c r="K141" s="363"/>
      <c r="L141" s="363"/>
      <c r="M141" s="363"/>
      <c r="N141" s="363"/>
      <c r="O141" s="363"/>
      <c r="P141" s="363"/>
      <c r="Q141" s="363"/>
      <c r="R141" s="363"/>
      <c r="S141" s="363"/>
      <c r="T141" s="363"/>
      <c r="U141" s="363"/>
      <c r="V141" s="383"/>
      <c r="W141" s="383"/>
      <c r="X141" s="383"/>
    </row>
    <row r="142" spans="1:24" s="151" customFormat="1" x14ac:dyDescent="0.15">
      <c r="A142" s="173"/>
      <c r="B142" s="174"/>
      <c r="C142" s="173"/>
      <c r="D142" s="173"/>
      <c r="E142" s="305"/>
      <c r="F142" s="305"/>
      <c r="G142" s="362"/>
      <c r="H142" s="362"/>
      <c r="I142" s="362"/>
      <c r="J142" s="363"/>
      <c r="K142" s="363"/>
      <c r="L142" s="363"/>
      <c r="M142" s="363"/>
      <c r="N142" s="363"/>
      <c r="O142" s="363"/>
      <c r="P142" s="363"/>
      <c r="Q142" s="363"/>
      <c r="R142" s="363"/>
      <c r="S142" s="363"/>
      <c r="T142" s="363"/>
      <c r="U142" s="363"/>
      <c r="V142" s="383"/>
      <c r="W142" s="383"/>
      <c r="X142" s="383"/>
    </row>
    <row r="143" spans="1:24" s="151" customFormat="1" x14ac:dyDescent="0.15">
      <c r="A143" s="173"/>
      <c r="B143" s="174"/>
      <c r="C143" s="173"/>
      <c r="D143" s="173"/>
      <c r="E143" s="305"/>
      <c r="F143" s="305"/>
      <c r="G143" s="362"/>
      <c r="H143" s="362"/>
      <c r="I143" s="362"/>
      <c r="J143" s="363"/>
      <c r="K143" s="363"/>
      <c r="L143" s="363"/>
      <c r="M143" s="363"/>
      <c r="N143" s="363"/>
      <c r="O143" s="363"/>
      <c r="P143" s="363"/>
      <c r="Q143" s="363"/>
      <c r="R143" s="363"/>
      <c r="S143" s="363"/>
      <c r="T143" s="363"/>
      <c r="U143" s="363"/>
      <c r="V143" s="383"/>
      <c r="W143" s="383"/>
      <c r="X143" s="383"/>
    </row>
    <row r="144" spans="1:24" s="151" customFormat="1" x14ac:dyDescent="0.15">
      <c r="A144" s="173"/>
      <c r="B144" s="174"/>
      <c r="C144" s="173"/>
      <c r="D144" s="173"/>
      <c r="E144" s="305"/>
      <c r="F144" s="305"/>
      <c r="G144" s="362"/>
      <c r="H144" s="362"/>
      <c r="I144" s="362"/>
      <c r="J144" s="363"/>
      <c r="K144" s="363"/>
      <c r="L144" s="363"/>
      <c r="M144" s="363"/>
      <c r="N144" s="363"/>
      <c r="O144" s="363"/>
      <c r="P144" s="363"/>
      <c r="Q144" s="363"/>
      <c r="R144" s="363"/>
      <c r="S144" s="363"/>
      <c r="T144" s="363"/>
      <c r="U144" s="363"/>
      <c r="V144" s="383"/>
      <c r="W144" s="383"/>
      <c r="X144" s="383"/>
    </row>
    <row r="145" spans="1:24" s="151" customFormat="1" x14ac:dyDescent="0.15">
      <c r="A145" s="173"/>
      <c r="B145" s="174"/>
      <c r="C145" s="173"/>
      <c r="D145" s="173"/>
      <c r="E145" s="305"/>
      <c r="F145" s="305"/>
      <c r="G145" s="362"/>
      <c r="H145" s="362"/>
      <c r="I145" s="362"/>
      <c r="J145" s="363"/>
      <c r="K145" s="363"/>
      <c r="L145" s="363"/>
      <c r="M145" s="363"/>
      <c r="N145" s="363"/>
      <c r="O145" s="363"/>
      <c r="P145" s="363"/>
      <c r="Q145" s="363"/>
      <c r="R145" s="363"/>
      <c r="S145" s="363"/>
      <c r="T145" s="363"/>
      <c r="U145" s="363"/>
      <c r="V145" s="383"/>
      <c r="W145" s="383"/>
      <c r="X145" s="383"/>
    </row>
    <row r="146" spans="1:24" s="151" customFormat="1" x14ac:dyDescent="0.15">
      <c r="A146" s="173"/>
      <c r="B146" s="174"/>
      <c r="C146" s="173"/>
      <c r="D146" s="173"/>
      <c r="E146" s="305"/>
      <c r="F146" s="305"/>
      <c r="G146" s="362"/>
      <c r="H146" s="362"/>
      <c r="I146" s="362"/>
      <c r="J146" s="363"/>
      <c r="K146" s="363"/>
      <c r="L146" s="363"/>
      <c r="M146" s="363"/>
      <c r="N146" s="363"/>
      <c r="O146" s="363"/>
      <c r="P146" s="363"/>
      <c r="Q146" s="363"/>
      <c r="R146" s="363"/>
      <c r="S146" s="363"/>
      <c r="T146" s="363"/>
      <c r="U146" s="363"/>
      <c r="V146" s="383"/>
      <c r="W146" s="383"/>
      <c r="X146" s="383"/>
    </row>
    <row r="147" spans="1:24" s="151" customFormat="1" x14ac:dyDescent="0.15">
      <c r="A147" s="173"/>
      <c r="B147" s="174"/>
      <c r="C147" s="173"/>
      <c r="D147" s="173"/>
      <c r="E147" s="305"/>
      <c r="F147" s="305"/>
      <c r="G147" s="362"/>
      <c r="H147" s="362"/>
      <c r="I147" s="362"/>
      <c r="J147" s="363"/>
      <c r="K147" s="363"/>
      <c r="L147" s="363"/>
      <c r="M147" s="363"/>
      <c r="N147" s="363"/>
      <c r="O147" s="363"/>
      <c r="P147" s="363"/>
      <c r="Q147" s="363"/>
      <c r="R147" s="363"/>
      <c r="S147" s="363"/>
      <c r="T147" s="363"/>
      <c r="U147" s="363"/>
      <c r="V147" s="383"/>
      <c r="W147" s="383"/>
      <c r="X147" s="383"/>
    </row>
    <row r="148" spans="1:24" s="151" customFormat="1" x14ac:dyDescent="0.15">
      <c r="A148" s="173"/>
      <c r="B148" s="174"/>
      <c r="C148" s="173"/>
      <c r="D148" s="173"/>
      <c r="E148" s="305"/>
      <c r="F148" s="305"/>
      <c r="G148" s="362"/>
      <c r="H148" s="362"/>
      <c r="I148" s="362"/>
      <c r="J148" s="363"/>
      <c r="K148" s="363"/>
      <c r="L148" s="363"/>
      <c r="M148" s="363"/>
      <c r="N148" s="363"/>
      <c r="O148" s="363"/>
      <c r="P148" s="363"/>
      <c r="Q148" s="363"/>
      <c r="R148" s="363"/>
      <c r="S148" s="363"/>
      <c r="T148" s="363"/>
      <c r="U148" s="363"/>
      <c r="V148" s="383"/>
      <c r="W148" s="383"/>
      <c r="X148" s="383"/>
    </row>
    <row r="149" spans="1:24" s="151" customFormat="1" x14ac:dyDescent="0.15">
      <c r="A149" s="173"/>
      <c r="B149" s="174"/>
      <c r="C149" s="173"/>
      <c r="D149" s="173"/>
      <c r="E149" s="305"/>
      <c r="F149" s="305"/>
      <c r="G149" s="362"/>
      <c r="H149" s="362"/>
      <c r="I149" s="362"/>
      <c r="J149" s="363"/>
      <c r="K149" s="363"/>
      <c r="L149" s="363"/>
      <c r="M149" s="363"/>
      <c r="N149" s="363"/>
      <c r="O149" s="363"/>
      <c r="P149" s="363"/>
      <c r="Q149" s="363"/>
      <c r="R149" s="363"/>
      <c r="S149" s="363"/>
      <c r="T149" s="363"/>
      <c r="U149" s="363"/>
      <c r="V149" s="383"/>
      <c r="W149" s="383"/>
      <c r="X149" s="383"/>
    </row>
    <row r="150" spans="1:24" s="151" customFormat="1" x14ac:dyDescent="0.15">
      <c r="A150" s="173"/>
      <c r="B150" s="174"/>
      <c r="C150" s="173"/>
      <c r="D150" s="173"/>
      <c r="E150" s="305"/>
      <c r="F150" s="305"/>
      <c r="G150" s="362"/>
      <c r="H150" s="362"/>
      <c r="I150" s="362"/>
      <c r="J150" s="363"/>
      <c r="K150" s="363"/>
      <c r="L150" s="363"/>
      <c r="M150" s="363"/>
      <c r="N150" s="363"/>
      <c r="O150" s="363"/>
      <c r="P150" s="363"/>
      <c r="Q150" s="363"/>
      <c r="R150" s="363"/>
      <c r="S150" s="363"/>
      <c r="T150" s="363"/>
      <c r="U150" s="363"/>
      <c r="V150" s="383"/>
      <c r="W150" s="383"/>
      <c r="X150" s="383"/>
    </row>
    <row r="151" spans="1:24" s="151" customFormat="1" x14ac:dyDescent="0.15">
      <c r="A151" s="173"/>
      <c r="B151" s="174"/>
      <c r="C151" s="173"/>
      <c r="D151" s="173"/>
      <c r="E151" s="305"/>
      <c r="F151" s="305"/>
      <c r="G151" s="362"/>
      <c r="H151" s="362"/>
      <c r="I151" s="362"/>
      <c r="J151" s="363"/>
      <c r="K151" s="363"/>
      <c r="L151" s="363"/>
      <c r="M151" s="363"/>
      <c r="N151" s="363"/>
      <c r="O151" s="363"/>
      <c r="P151" s="363"/>
      <c r="Q151" s="363"/>
      <c r="R151" s="363"/>
      <c r="S151" s="363"/>
      <c r="T151" s="363"/>
      <c r="U151" s="363"/>
      <c r="V151" s="383"/>
      <c r="W151" s="383"/>
      <c r="X151" s="383"/>
    </row>
    <row r="152" spans="1:24" s="151" customFormat="1" x14ac:dyDescent="0.15">
      <c r="A152" s="173"/>
      <c r="B152" s="174"/>
      <c r="C152" s="173"/>
      <c r="D152" s="173"/>
      <c r="E152" s="305"/>
      <c r="F152" s="305"/>
      <c r="G152" s="362"/>
      <c r="H152" s="362"/>
      <c r="I152" s="362"/>
      <c r="J152" s="363"/>
      <c r="K152" s="363"/>
      <c r="L152" s="363"/>
      <c r="M152" s="363"/>
      <c r="N152" s="363"/>
      <c r="O152" s="363"/>
      <c r="P152" s="363"/>
      <c r="Q152" s="363"/>
      <c r="R152" s="363"/>
      <c r="S152" s="363"/>
      <c r="T152" s="363"/>
      <c r="U152" s="363"/>
      <c r="V152" s="383"/>
      <c r="W152" s="383"/>
      <c r="X152" s="383"/>
    </row>
    <row r="153" spans="1:24" s="151" customFormat="1" x14ac:dyDescent="0.15">
      <c r="A153" s="173"/>
      <c r="B153" s="174"/>
      <c r="C153" s="173"/>
      <c r="D153" s="173"/>
      <c r="E153" s="305"/>
      <c r="F153" s="305"/>
      <c r="G153" s="362"/>
      <c r="H153" s="362"/>
      <c r="I153" s="362"/>
      <c r="J153" s="363"/>
      <c r="K153" s="363"/>
      <c r="L153" s="363"/>
      <c r="M153" s="363"/>
      <c r="N153" s="363"/>
      <c r="O153" s="363"/>
      <c r="P153" s="363"/>
      <c r="Q153" s="363"/>
      <c r="R153" s="363"/>
      <c r="S153" s="363"/>
      <c r="T153" s="363"/>
      <c r="U153" s="363"/>
      <c r="V153" s="383"/>
      <c r="W153" s="383"/>
      <c r="X153" s="383"/>
    </row>
    <row r="154" spans="1:24" s="151" customFormat="1" x14ac:dyDescent="0.15">
      <c r="A154" s="173"/>
      <c r="B154" s="174"/>
      <c r="C154" s="173"/>
      <c r="D154" s="173"/>
      <c r="E154" s="305"/>
      <c r="F154" s="305"/>
      <c r="G154" s="362"/>
      <c r="H154" s="362"/>
      <c r="I154" s="362"/>
      <c r="J154" s="363"/>
      <c r="K154" s="363"/>
      <c r="L154" s="363"/>
      <c r="M154" s="363"/>
      <c r="N154" s="363"/>
      <c r="O154" s="363"/>
      <c r="P154" s="363"/>
      <c r="Q154" s="363"/>
      <c r="R154" s="363"/>
      <c r="S154" s="363"/>
      <c r="T154" s="363"/>
      <c r="U154" s="363"/>
      <c r="V154" s="383"/>
      <c r="W154" s="383"/>
      <c r="X154" s="383"/>
    </row>
    <row r="155" spans="1:24" s="151" customFormat="1" x14ac:dyDescent="0.15">
      <c r="A155" s="173"/>
      <c r="B155" s="174"/>
      <c r="C155" s="173"/>
      <c r="D155" s="173"/>
      <c r="E155" s="305"/>
      <c r="F155" s="305"/>
      <c r="G155" s="362"/>
      <c r="H155" s="362"/>
      <c r="I155" s="362"/>
      <c r="J155" s="363"/>
      <c r="K155" s="363"/>
      <c r="L155" s="363"/>
      <c r="M155" s="363"/>
      <c r="N155" s="363"/>
      <c r="O155" s="363"/>
      <c r="P155" s="363"/>
      <c r="Q155" s="363"/>
      <c r="R155" s="363"/>
      <c r="S155" s="363"/>
      <c r="T155" s="363"/>
      <c r="U155" s="363"/>
      <c r="V155" s="383"/>
      <c r="W155" s="383"/>
      <c r="X155" s="383"/>
    </row>
    <row r="156" spans="1:24" s="151" customFormat="1" x14ac:dyDescent="0.15">
      <c r="A156" s="173"/>
      <c r="B156" s="174"/>
      <c r="C156" s="173"/>
      <c r="D156" s="173"/>
      <c r="E156" s="305"/>
      <c r="F156" s="305"/>
      <c r="G156" s="362"/>
      <c r="H156" s="362"/>
      <c r="I156" s="362"/>
      <c r="J156" s="363"/>
      <c r="K156" s="363"/>
      <c r="L156" s="363"/>
      <c r="M156" s="363"/>
      <c r="N156" s="363"/>
      <c r="O156" s="363"/>
      <c r="P156" s="363"/>
      <c r="Q156" s="363"/>
      <c r="R156" s="363"/>
      <c r="S156" s="363"/>
      <c r="T156" s="363"/>
      <c r="U156" s="363"/>
      <c r="V156" s="383"/>
      <c r="W156" s="383"/>
      <c r="X156" s="383"/>
    </row>
    <row r="157" spans="1:24" s="151" customFormat="1" x14ac:dyDescent="0.15">
      <c r="A157" s="173"/>
      <c r="B157" s="174"/>
      <c r="C157" s="173"/>
      <c r="D157" s="173"/>
      <c r="E157" s="305"/>
      <c r="F157" s="305"/>
      <c r="G157" s="362"/>
      <c r="H157" s="362"/>
      <c r="I157" s="362"/>
      <c r="J157" s="363"/>
      <c r="K157" s="363"/>
      <c r="L157" s="363"/>
      <c r="M157" s="363"/>
      <c r="N157" s="363"/>
      <c r="O157" s="363"/>
      <c r="P157" s="363"/>
      <c r="Q157" s="363"/>
      <c r="R157" s="363"/>
      <c r="S157" s="363"/>
      <c r="T157" s="363"/>
      <c r="U157" s="363"/>
      <c r="V157" s="383"/>
      <c r="W157" s="383"/>
      <c r="X157" s="383"/>
    </row>
    <row r="158" spans="1:24" s="151" customFormat="1" x14ac:dyDescent="0.15">
      <c r="A158" s="173"/>
      <c r="B158" s="174"/>
      <c r="C158" s="173"/>
      <c r="D158" s="173"/>
      <c r="E158" s="305"/>
      <c r="F158" s="305"/>
      <c r="G158" s="362"/>
      <c r="H158" s="362"/>
      <c r="I158" s="362"/>
      <c r="J158" s="363"/>
      <c r="K158" s="363"/>
      <c r="L158" s="363"/>
      <c r="M158" s="363"/>
      <c r="N158" s="363"/>
      <c r="O158" s="363"/>
      <c r="P158" s="363"/>
      <c r="Q158" s="363"/>
      <c r="R158" s="363"/>
      <c r="S158" s="363"/>
      <c r="T158" s="363"/>
      <c r="U158" s="363"/>
      <c r="V158" s="383"/>
      <c r="W158" s="383"/>
      <c r="X158" s="383"/>
    </row>
    <row r="159" spans="1:24" s="151" customFormat="1" x14ac:dyDescent="0.15">
      <c r="A159" s="173"/>
      <c r="B159" s="174"/>
      <c r="C159" s="173"/>
      <c r="D159" s="173"/>
      <c r="E159" s="305"/>
      <c r="F159" s="305"/>
      <c r="G159" s="362"/>
      <c r="H159" s="362"/>
      <c r="I159" s="362"/>
      <c r="J159" s="363"/>
      <c r="K159" s="363"/>
      <c r="L159" s="363"/>
      <c r="M159" s="363"/>
      <c r="N159" s="363"/>
      <c r="O159" s="363"/>
      <c r="P159" s="363"/>
      <c r="Q159" s="363"/>
      <c r="R159" s="363"/>
      <c r="S159" s="363"/>
      <c r="T159" s="363"/>
      <c r="U159" s="363"/>
      <c r="V159" s="383"/>
      <c r="W159" s="383"/>
      <c r="X159" s="383"/>
    </row>
    <row r="160" spans="1:24" s="151" customFormat="1" x14ac:dyDescent="0.15">
      <c r="A160" s="173"/>
      <c r="B160" s="174"/>
      <c r="C160" s="173"/>
      <c r="D160" s="173"/>
      <c r="E160" s="305"/>
      <c r="F160" s="305"/>
      <c r="G160" s="362"/>
      <c r="H160" s="362"/>
      <c r="I160" s="362"/>
      <c r="J160" s="363"/>
      <c r="K160" s="363"/>
      <c r="L160" s="363"/>
      <c r="M160" s="363"/>
      <c r="N160" s="363"/>
      <c r="O160" s="363"/>
      <c r="P160" s="363"/>
      <c r="Q160" s="363"/>
      <c r="R160" s="363"/>
      <c r="S160" s="363"/>
      <c r="T160" s="363"/>
      <c r="U160" s="363"/>
      <c r="V160" s="383"/>
      <c r="W160" s="383"/>
      <c r="X160" s="383"/>
    </row>
    <row r="161" spans="1:24" s="151" customFormat="1" x14ac:dyDescent="0.15">
      <c r="A161" s="173"/>
      <c r="B161" s="174"/>
      <c r="C161" s="173"/>
      <c r="D161" s="173"/>
      <c r="E161" s="305"/>
      <c r="F161" s="305"/>
      <c r="G161" s="362"/>
      <c r="H161" s="362"/>
      <c r="I161" s="362"/>
      <c r="J161" s="363"/>
      <c r="K161" s="363"/>
      <c r="L161" s="363"/>
      <c r="M161" s="363"/>
      <c r="N161" s="363"/>
      <c r="O161" s="363"/>
      <c r="P161" s="363"/>
      <c r="Q161" s="363"/>
      <c r="R161" s="363"/>
      <c r="S161" s="363"/>
      <c r="T161" s="363"/>
      <c r="U161" s="363"/>
      <c r="V161" s="383"/>
      <c r="W161" s="383"/>
      <c r="X161" s="383"/>
    </row>
    <row r="162" spans="1:24" s="151" customFormat="1" x14ac:dyDescent="0.15">
      <c r="A162" s="173"/>
      <c r="B162" s="174"/>
      <c r="C162" s="173"/>
      <c r="D162" s="173"/>
      <c r="E162" s="305"/>
      <c r="F162" s="305"/>
      <c r="G162" s="362"/>
      <c r="H162" s="362"/>
      <c r="I162" s="362"/>
      <c r="J162" s="363"/>
      <c r="K162" s="363"/>
      <c r="L162" s="363"/>
      <c r="M162" s="363"/>
      <c r="N162" s="363"/>
      <c r="O162" s="363"/>
      <c r="P162" s="363"/>
      <c r="Q162" s="363"/>
      <c r="R162" s="363"/>
      <c r="S162" s="363"/>
      <c r="T162" s="363"/>
      <c r="U162" s="363"/>
      <c r="V162" s="383"/>
      <c r="W162" s="383"/>
      <c r="X162" s="383"/>
    </row>
    <row r="163" spans="1:24" s="151" customFormat="1" x14ac:dyDescent="0.15">
      <c r="A163" s="173"/>
      <c r="B163" s="174"/>
      <c r="C163" s="173"/>
      <c r="D163" s="173"/>
      <c r="E163" s="305"/>
      <c r="F163" s="305"/>
      <c r="G163" s="362"/>
      <c r="H163" s="362"/>
      <c r="I163" s="362"/>
      <c r="J163" s="363"/>
      <c r="K163" s="363"/>
      <c r="L163" s="363"/>
      <c r="M163" s="363"/>
      <c r="N163" s="363"/>
      <c r="O163" s="363"/>
      <c r="P163" s="363"/>
      <c r="Q163" s="363"/>
      <c r="R163" s="363"/>
      <c r="S163" s="363"/>
      <c r="T163" s="363"/>
      <c r="U163" s="363"/>
      <c r="V163" s="383"/>
      <c r="W163" s="383"/>
      <c r="X163" s="383"/>
    </row>
    <row r="164" spans="1:24" s="151" customFormat="1" x14ac:dyDescent="0.15">
      <c r="A164" s="173"/>
      <c r="B164" s="174"/>
      <c r="C164" s="173"/>
      <c r="D164" s="173"/>
      <c r="E164" s="305"/>
      <c r="F164" s="305"/>
      <c r="G164" s="362"/>
      <c r="H164" s="362"/>
      <c r="I164" s="362"/>
      <c r="J164" s="363"/>
      <c r="K164" s="363"/>
      <c r="L164" s="363"/>
      <c r="M164" s="363"/>
      <c r="N164" s="363"/>
      <c r="O164" s="363"/>
      <c r="P164" s="363"/>
      <c r="Q164" s="363"/>
      <c r="R164" s="363"/>
      <c r="S164" s="363"/>
      <c r="T164" s="363"/>
      <c r="U164" s="363"/>
      <c r="V164" s="383"/>
      <c r="W164" s="383"/>
      <c r="X164" s="383"/>
    </row>
    <row r="165" spans="1:24" s="151" customFormat="1" x14ac:dyDescent="0.15">
      <c r="A165" s="173"/>
      <c r="B165" s="174"/>
      <c r="C165" s="173"/>
      <c r="D165" s="173"/>
      <c r="E165" s="305"/>
      <c r="F165" s="305"/>
      <c r="G165" s="362"/>
      <c r="H165" s="362"/>
      <c r="I165" s="362"/>
      <c r="J165" s="363"/>
      <c r="K165" s="363"/>
      <c r="L165" s="363"/>
      <c r="M165" s="363"/>
      <c r="N165" s="363"/>
      <c r="O165" s="363"/>
      <c r="P165" s="363"/>
      <c r="Q165" s="363"/>
      <c r="R165" s="363"/>
      <c r="S165" s="363"/>
      <c r="T165" s="363"/>
      <c r="U165" s="363"/>
      <c r="V165" s="383"/>
      <c r="W165" s="383"/>
      <c r="X165" s="383"/>
    </row>
    <row r="166" spans="1:24" s="151" customFormat="1" x14ac:dyDescent="0.15">
      <c r="A166" s="173"/>
      <c r="B166" s="174"/>
      <c r="C166" s="173"/>
      <c r="D166" s="173"/>
      <c r="E166" s="305"/>
      <c r="F166" s="305"/>
      <c r="G166" s="362"/>
      <c r="H166" s="362"/>
      <c r="I166" s="362"/>
      <c r="J166" s="363"/>
      <c r="K166" s="363"/>
      <c r="L166" s="363"/>
      <c r="M166" s="363"/>
      <c r="N166" s="363"/>
      <c r="O166" s="363"/>
      <c r="P166" s="363"/>
      <c r="Q166" s="363"/>
      <c r="R166" s="363"/>
      <c r="S166" s="363"/>
      <c r="T166" s="363"/>
      <c r="U166" s="363"/>
      <c r="V166" s="383"/>
      <c r="W166" s="383"/>
      <c r="X166" s="383"/>
    </row>
    <row r="167" spans="1:24" s="151" customFormat="1" x14ac:dyDescent="0.15">
      <c r="A167" s="173"/>
      <c r="B167" s="174"/>
      <c r="C167" s="173"/>
      <c r="D167" s="173"/>
      <c r="E167" s="305"/>
      <c r="F167" s="305"/>
      <c r="G167" s="362"/>
      <c r="H167" s="362"/>
      <c r="I167" s="362"/>
      <c r="J167" s="363"/>
      <c r="K167" s="363"/>
      <c r="L167" s="363"/>
      <c r="M167" s="363"/>
      <c r="N167" s="363"/>
      <c r="O167" s="363"/>
      <c r="P167" s="363"/>
      <c r="Q167" s="363"/>
      <c r="R167" s="363"/>
      <c r="S167" s="363"/>
      <c r="T167" s="363"/>
      <c r="U167" s="363"/>
      <c r="V167" s="383"/>
      <c r="W167" s="383"/>
      <c r="X167" s="383"/>
    </row>
    <row r="168" spans="1:24" s="151" customFormat="1" x14ac:dyDescent="0.15">
      <c r="A168" s="173"/>
      <c r="B168" s="174"/>
      <c r="C168" s="173"/>
      <c r="D168" s="173"/>
      <c r="E168" s="305"/>
      <c r="F168" s="305"/>
      <c r="G168" s="362"/>
      <c r="H168" s="362"/>
      <c r="I168" s="362"/>
      <c r="J168" s="363"/>
      <c r="K168" s="363"/>
      <c r="L168" s="363"/>
      <c r="M168" s="363"/>
      <c r="N168" s="363"/>
      <c r="O168" s="363"/>
      <c r="P168" s="363"/>
      <c r="Q168" s="363"/>
      <c r="R168" s="363"/>
      <c r="S168" s="363"/>
      <c r="T168" s="363"/>
      <c r="U168" s="363"/>
      <c r="V168" s="383"/>
      <c r="W168" s="383"/>
      <c r="X168" s="383"/>
    </row>
    <row r="169" spans="1:24" s="151" customFormat="1" x14ac:dyDescent="0.15">
      <c r="A169" s="173"/>
      <c r="B169" s="174"/>
      <c r="C169" s="173"/>
      <c r="D169" s="173"/>
      <c r="E169" s="305"/>
      <c r="F169" s="305"/>
      <c r="G169" s="362"/>
      <c r="H169" s="362"/>
      <c r="I169" s="362"/>
      <c r="J169" s="363"/>
      <c r="K169" s="363"/>
      <c r="L169" s="363"/>
      <c r="M169" s="363"/>
      <c r="N169" s="363"/>
      <c r="O169" s="363"/>
      <c r="P169" s="363"/>
      <c r="Q169" s="363"/>
      <c r="R169" s="363"/>
      <c r="S169" s="363"/>
      <c r="T169" s="363"/>
      <c r="U169" s="363"/>
      <c r="V169" s="383"/>
      <c r="W169" s="383"/>
      <c r="X169" s="383"/>
    </row>
    <row r="170" spans="1:24" s="151" customFormat="1" x14ac:dyDescent="0.15">
      <c r="A170" s="173"/>
      <c r="B170" s="174"/>
      <c r="C170" s="173"/>
      <c r="D170" s="173"/>
      <c r="E170" s="305"/>
      <c r="F170" s="305"/>
      <c r="G170" s="362"/>
      <c r="H170" s="362"/>
      <c r="I170" s="362"/>
      <c r="J170" s="363"/>
      <c r="K170" s="363"/>
      <c r="L170" s="363"/>
      <c r="M170" s="363"/>
      <c r="N170" s="363"/>
      <c r="O170" s="363"/>
      <c r="P170" s="363"/>
      <c r="Q170" s="363"/>
      <c r="R170" s="363"/>
      <c r="S170" s="363"/>
      <c r="T170" s="363"/>
      <c r="U170" s="363"/>
      <c r="V170" s="383"/>
      <c r="W170" s="383"/>
      <c r="X170" s="383"/>
    </row>
    <row r="171" spans="1:24" s="151" customFormat="1" x14ac:dyDescent="0.15">
      <c r="A171" s="173"/>
      <c r="B171" s="174"/>
      <c r="C171" s="173"/>
      <c r="D171" s="173"/>
      <c r="E171" s="305"/>
      <c r="F171" s="305"/>
      <c r="G171" s="362"/>
      <c r="H171" s="362"/>
      <c r="I171" s="362"/>
      <c r="J171" s="363"/>
      <c r="K171" s="363"/>
      <c r="L171" s="363"/>
      <c r="M171" s="363"/>
      <c r="N171" s="363"/>
      <c r="O171" s="363"/>
      <c r="P171" s="363"/>
      <c r="Q171" s="363"/>
      <c r="R171" s="363"/>
      <c r="S171" s="363"/>
      <c r="T171" s="363"/>
      <c r="U171" s="363"/>
      <c r="V171" s="383"/>
      <c r="W171" s="383"/>
      <c r="X171" s="383"/>
    </row>
    <row r="172" spans="1:24" s="151" customFormat="1" x14ac:dyDescent="0.15">
      <c r="A172" s="173"/>
      <c r="B172" s="174"/>
      <c r="C172" s="173"/>
      <c r="D172" s="173"/>
      <c r="E172" s="305"/>
      <c r="F172" s="305"/>
      <c r="G172" s="362"/>
      <c r="H172" s="362"/>
      <c r="I172" s="362"/>
      <c r="J172" s="363"/>
      <c r="K172" s="363"/>
      <c r="L172" s="363"/>
      <c r="M172" s="363"/>
      <c r="N172" s="363"/>
      <c r="O172" s="363"/>
      <c r="P172" s="363"/>
      <c r="Q172" s="363"/>
      <c r="R172" s="363"/>
      <c r="S172" s="363"/>
      <c r="T172" s="363"/>
      <c r="U172" s="363"/>
      <c r="V172" s="383"/>
      <c r="W172" s="383"/>
      <c r="X172" s="383"/>
    </row>
    <row r="173" spans="1:24" s="151" customFormat="1" x14ac:dyDescent="0.15">
      <c r="A173" s="173"/>
      <c r="B173" s="174"/>
      <c r="C173" s="173"/>
      <c r="D173" s="173"/>
      <c r="E173" s="305"/>
      <c r="F173" s="305"/>
      <c r="G173" s="362"/>
      <c r="H173" s="362"/>
      <c r="I173" s="362"/>
      <c r="J173" s="363"/>
      <c r="K173" s="363"/>
      <c r="L173" s="363"/>
      <c r="M173" s="363"/>
      <c r="N173" s="363"/>
      <c r="O173" s="363"/>
      <c r="P173" s="363"/>
      <c r="Q173" s="363"/>
      <c r="R173" s="363"/>
      <c r="S173" s="363"/>
      <c r="T173" s="363"/>
      <c r="U173" s="363"/>
      <c r="V173" s="383"/>
      <c r="W173" s="383"/>
      <c r="X173" s="383"/>
    </row>
    <row r="174" spans="1:24" s="151" customFormat="1" x14ac:dyDescent="0.15">
      <c r="A174" s="173"/>
      <c r="B174" s="174"/>
      <c r="C174" s="173"/>
      <c r="D174" s="173"/>
      <c r="E174" s="305"/>
      <c r="F174" s="305"/>
      <c r="G174" s="362"/>
      <c r="H174" s="362"/>
      <c r="I174" s="362"/>
      <c r="J174" s="363"/>
      <c r="K174" s="363"/>
      <c r="L174" s="363"/>
      <c r="M174" s="363"/>
      <c r="N174" s="363"/>
      <c r="O174" s="363"/>
      <c r="P174" s="363"/>
      <c r="Q174" s="363"/>
      <c r="R174" s="363"/>
      <c r="S174" s="363"/>
      <c r="T174" s="363"/>
      <c r="U174" s="363"/>
      <c r="V174" s="383"/>
      <c r="W174" s="383"/>
      <c r="X174" s="383"/>
    </row>
    <row r="175" spans="1:24" s="151" customFormat="1" x14ac:dyDescent="0.15">
      <c r="A175" s="173"/>
      <c r="B175" s="174"/>
      <c r="C175" s="173"/>
      <c r="D175" s="173"/>
      <c r="E175" s="305"/>
      <c r="F175" s="305"/>
      <c r="G175" s="362"/>
      <c r="H175" s="362"/>
      <c r="I175" s="362"/>
      <c r="J175" s="363"/>
      <c r="K175" s="363"/>
      <c r="L175" s="363"/>
      <c r="M175" s="363"/>
      <c r="N175" s="363"/>
      <c r="O175" s="363"/>
      <c r="P175" s="363"/>
      <c r="Q175" s="363"/>
      <c r="R175" s="363"/>
      <c r="S175" s="363"/>
      <c r="T175" s="363"/>
      <c r="U175" s="363"/>
      <c r="V175" s="383"/>
      <c r="W175" s="383"/>
      <c r="X175" s="383"/>
    </row>
    <row r="176" spans="1:24" s="151" customFormat="1" x14ac:dyDescent="0.15">
      <c r="A176" s="173"/>
      <c r="B176" s="174"/>
      <c r="C176" s="173"/>
      <c r="D176" s="173"/>
      <c r="E176" s="305"/>
      <c r="F176" s="305"/>
      <c r="G176" s="362"/>
      <c r="H176" s="362"/>
      <c r="I176" s="362"/>
      <c r="J176" s="363"/>
      <c r="K176" s="363"/>
      <c r="L176" s="363"/>
      <c r="M176" s="363"/>
      <c r="N176" s="363"/>
      <c r="O176" s="363"/>
      <c r="P176" s="363"/>
      <c r="Q176" s="363"/>
      <c r="R176" s="363"/>
      <c r="S176" s="363"/>
      <c r="T176" s="363"/>
      <c r="U176" s="363"/>
      <c r="V176" s="383"/>
      <c r="W176" s="383"/>
      <c r="X176" s="383"/>
    </row>
    <row r="177" spans="1:24" s="151" customFormat="1" x14ac:dyDescent="0.15">
      <c r="A177" s="173"/>
      <c r="B177" s="174"/>
      <c r="C177" s="173"/>
      <c r="D177" s="173"/>
      <c r="E177" s="305"/>
      <c r="F177" s="305"/>
      <c r="G177" s="362"/>
      <c r="H177" s="362"/>
      <c r="I177" s="362"/>
      <c r="J177" s="363"/>
      <c r="K177" s="363"/>
      <c r="L177" s="363"/>
      <c r="M177" s="363"/>
      <c r="N177" s="363"/>
      <c r="O177" s="363"/>
      <c r="P177" s="363"/>
      <c r="Q177" s="363"/>
      <c r="R177" s="363"/>
      <c r="S177" s="363"/>
      <c r="T177" s="363"/>
      <c r="U177" s="363"/>
      <c r="V177" s="383"/>
      <c r="W177" s="383"/>
      <c r="X177" s="383"/>
    </row>
    <row r="178" spans="1:24" s="151" customFormat="1" x14ac:dyDescent="0.15">
      <c r="A178" s="173"/>
      <c r="B178" s="174"/>
      <c r="C178" s="173"/>
      <c r="D178" s="173"/>
      <c r="E178" s="305"/>
      <c r="F178" s="305"/>
      <c r="G178" s="362"/>
      <c r="H178" s="362"/>
      <c r="I178" s="362"/>
      <c r="J178" s="363"/>
      <c r="K178" s="363"/>
      <c r="L178" s="363"/>
      <c r="M178" s="363"/>
      <c r="N178" s="363"/>
      <c r="O178" s="363"/>
      <c r="P178" s="363"/>
      <c r="Q178" s="363"/>
      <c r="R178" s="363"/>
      <c r="S178" s="363"/>
      <c r="T178" s="363"/>
      <c r="U178" s="363"/>
      <c r="V178" s="383"/>
      <c r="W178" s="383"/>
      <c r="X178" s="383"/>
    </row>
    <row r="179" spans="1:24" s="151" customFormat="1" x14ac:dyDescent="0.15">
      <c r="A179" s="173"/>
      <c r="B179" s="174"/>
      <c r="C179" s="173"/>
      <c r="D179" s="173"/>
      <c r="E179" s="305"/>
      <c r="F179" s="305"/>
      <c r="G179" s="362"/>
      <c r="H179" s="362"/>
      <c r="I179" s="362"/>
      <c r="J179" s="363"/>
      <c r="K179" s="363"/>
      <c r="L179" s="363"/>
      <c r="M179" s="363"/>
      <c r="N179" s="363"/>
      <c r="O179" s="363"/>
      <c r="P179" s="363"/>
      <c r="Q179" s="363"/>
      <c r="R179" s="363"/>
      <c r="S179" s="363"/>
      <c r="T179" s="363"/>
      <c r="U179" s="363"/>
      <c r="V179" s="383"/>
      <c r="W179" s="383"/>
      <c r="X179" s="383"/>
    </row>
    <row r="180" spans="1:24" s="151" customFormat="1" x14ac:dyDescent="0.15">
      <c r="A180" s="173"/>
      <c r="B180" s="174"/>
      <c r="C180" s="173"/>
      <c r="D180" s="173"/>
      <c r="E180" s="305"/>
      <c r="F180" s="305"/>
      <c r="G180" s="362"/>
      <c r="H180" s="362"/>
      <c r="I180" s="362"/>
      <c r="J180" s="363"/>
      <c r="K180" s="363"/>
      <c r="L180" s="363"/>
      <c r="M180" s="363"/>
      <c r="N180" s="363"/>
      <c r="O180" s="363"/>
      <c r="P180" s="363"/>
      <c r="Q180" s="363"/>
      <c r="R180" s="363"/>
      <c r="S180" s="363"/>
      <c r="T180" s="363"/>
      <c r="U180" s="363"/>
      <c r="V180" s="383"/>
      <c r="W180" s="383"/>
      <c r="X180" s="383"/>
    </row>
    <row r="181" spans="1:24" s="151" customFormat="1" x14ac:dyDescent="0.15">
      <c r="A181" s="173"/>
      <c r="B181" s="174"/>
      <c r="C181" s="173"/>
      <c r="D181" s="173"/>
      <c r="E181" s="305"/>
      <c r="F181" s="305"/>
      <c r="G181" s="362"/>
      <c r="H181" s="362"/>
      <c r="I181" s="362"/>
      <c r="J181" s="363"/>
      <c r="K181" s="363"/>
      <c r="L181" s="363"/>
      <c r="M181" s="363"/>
      <c r="N181" s="363"/>
      <c r="O181" s="363"/>
      <c r="P181" s="363"/>
      <c r="Q181" s="363"/>
      <c r="R181" s="363"/>
      <c r="S181" s="363"/>
      <c r="T181" s="363"/>
      <c r="U181" s="363"/>
      <c r="V181" s="383"/>
      <c r="W181" s="383"/>
      <c r="X181" s="383"/>
    </row>
    <row r="182" spans="1:24" s="151" customFormat="1" x14ac:dyDescent="0.15">
      <c r="A182" s="173"/>
      <c r="B182" s="174"/>
      <c r="C182" s="173"/>
      <c r="D182" s="173"/>
      <c r="E182" s="305"/>
      <c r="F182" s="305"/>
      <c r="G182" s="362"/>
      <c r="H182" s="362"/>
      <c r="I182" s="362"/>
      <c r="J182" s="363"/>
      <c r="K182" s="363"/>
      <c r="L182" s="363"/>
      <c r="M182" s="363"/>
      <c r="N182" s="363"/>
      <c r="O182" s="363"/>
      <c r="P182" s="363"/>
      <c r="Q182" s="363"/>
      <c r="R182" s="363"/>
      <c r="S182" s="363"/>
      <c r="T182" s="363"/>
      <c r="U182" s="363"/>
      <c r="V182" s="383"/>
      <c r="W182" s="383"/>
      <c r="X182" s="383"/>
    </row>
    <row r="183" spans="1:24" s="151" customFormat="1" x14ac:dyDescent="0.15">
      <c r="A183" s="173"/>
      <c r="B183" s="174"/>
      <c r="C183" s="173"/>
      <c r="D183" s="173"/>
      <c r="E183" s="305"/>
      <c r="F183" s="305"/>
      <c r="G183" s="362"/>
      <c r="H183" s="362"/>
      <c r="I183" s="362"/>
      <c r="J183" s="363"/>
      <c r="K183" s="363"/>
      <c r="L183" s="363"/>
      <c r="M183" s="363"/>
      <c r="N183" s="363"/>
      <c r="O183" s="363"/>
      <c r="P183" s="363"/>
      <c r="Q183" s="363"/>
      <c r="R183" s="363"/>
      <c r="S183" s="363"/>
      <c r="T183" s="363"/>
      <c r="U183" s="363"/>
      <c r="V183" s="383"/>
      <c r="W183" s="383"/>
      <c r="X183" s="383"/>
    </row>
    <row r="184" spans="1:24" s="151" customFormat="1" x14ac:dyDescent="0.15">
      <c r="A184" s="173"/>
      <c r="B184" s="174"/>
      <c r="C184" s="173"/>
      <c r="D184" s="173"/>
      <c r="E184" s="305"/>
      <c r="F184" s="305"/>
      <c r="G184" s="362"/>
      <c r="H184" s="362"/>
      <c r="I184" s="362"/>
      <c r="J184" s="363"/>
      <c r="K184" s="363"/>
      <c r="L184" s="363"/>
      <c r="M184" s="363"/>
      <c r="N184" s="363"/>
      <c r="O184" s="363"/>
      <c r="P184" s="363"/>
      <c r="Q184" s="363"/>
      <c r="R184" s="363"/>
      <c r="S184" s="363"/>
      <c r="T184" s="363"/>
      <c r="U184" s="363"/>
      <c r="V184" s="383"/>
      <c r="W184" s="383"/>
      <c r="X184" s="383"/>
    </row>
    <row r="185" spans="1:24" s="151" customFormat="1" x14ac:dyDescent="0.15">
      <c r="A185" s="173"/>
      <c r="B185" s="174"/>
      <c r="C185" s="173"/>
      <c r="D185" s="173"/>
      <c r="E185" s="305"/>
      <c r="F185" s="305"/>
      <c r="G185" s="362"/>
      <c r="H185" s="362"/>
      <c r="I185" s="362"/>
      <c r="J185" s="363"/>
      <c r="K185" s="363"/>
      <c r="L185" s="363"/>
      <c r="M185" s="363"/>
      <c r="N185" s="363"/>
      <c r="O185" s="363"/>
      <c r="P185" s="363"/>
      <c r="Q185" s="363"/>
      <c r="R185" s="363"/>
      <c r="S185" s="363"/>
      <c r="T185" s="363"/>
      <c r="U185" s="363"/>
      <c r="V185" s="383"/>
      <c r="W185" s="383"/>
      <c r="X185" s="383"/>
    </row>
    <row r="186" spans="1:24" s="151" customFormat="1" x14ac:dyDescent="0.15">
      <c r="A186" s="173"/>
      <c r="B186" s="174"/>
      <c r="C186" s="173"/>
      <c r="D186" s="173"/>
      <c r="E186" s="305"/>
      <c r="F186" s="305"/>
      <c r="G186" s="362"/>
      <c r="H186" s="362"/>
      <c r="I186" s="362"/>
      <c r="J186" s="363"/>
      <c r="K186" s="363"/>
      <c r="L186" s="363"/>
      <c r="M186" s="363"/>
      <c r="N186" s="363"/>
      <c r="O186" s="363"/>
      <c r="P186" s="363"/>
      <c r="Q186" s="363"/>
      <c r="R186" s="363"/>
      <c r="S186" s="363"/>
      <c r="T186" s="363"/>
      <c r="U186" s="363"/>
      <c r="V186" s="383"/>
      <c r="W186" s="383"/>
      <c r="X186" s="383"/>
    </row>
    <row r="187" spans="1:24" s="151" customFormat="1" x14ac:dyDescent="0.15">
      <c r="A187" s="173"/>
      <c r="B187" s="174"/>
      <c r="C187" s="173"/>
      <c r="D187" s="173"/>
      <c r="E187" s="305"/>
      <c r="F187" s="305"/>
      <c r="G187" s="362"/>
      <c r="H187" s="362"/>
      <c r="I187" s="362"/>
      <c r="J187" s="363"/>
      <c r="K187" s="363"/>
      <c r="L187" s="363"/>
      <c r="M187" s="363"/>
      <c r="N187" s="363"/>
      <c r="O187" s="363"/>
      <c r="P187" s="363"/>
      <c r="Q187" s="363"/>
      <c r="R187" s="363"/>
      <c r="S187" s="363"/>
      <c r="T187" s="363"/>
      <c r="U187" s="363"/>
      <c r="V187" s="383"/>
      <c r="W187" s="383"/>
      <c r="X187" s="383"/>
    </row>
    <row r="188" spans="1:24" s="151" customFormat="1" x14ac:dyDescent="0.15">
      <c r="A188" s="173"/>
      <c r="B188" s="174"/>
      <c r="C188" s="173"/>
      <c r="D188" s="173"/>
      <c r="E188" s="305"/>
      <c r="F188" s="305"/>
      <c r="G188" s="362"/>
      <c r="H188" s="362"/>
      <c r="I188" s="362"/>
      <c r="J188" s="363"/>
      <c r="K188" s="363"/>
      <c r="L188" s="363"/>
      <c r="M188" s="363"/>
      <c r="N188" s="363"/>
      <c r="O188" s="363"/>
      <c r="P188" s="363"/>
      <c r="Q188" s="363"/>
      <c r="R188" s="363"/>
      <c r="S188" s="363"/>
      <c r="T188" s="363"/>
      <c r="U188" s="363"/>
      <c r="V188" s="383"/>
      <c r="W188" s="383"/>
      <c r="X188" s="383"/>
    </row>
    <row r="189" spans="1:24" s="151" customFormat="1" x14ac:dyDescent="0.15">
      <c r="A189" s="173"/>
      <c r="B189" s="174"/>
      <c r="C189" s="173"/>
      <c r="D189" s="173"/>
      <c r="E189" s="305"/>
      <c r="F189" s="305"/>
      <c r="G189" s="362"/>
      <c r="H189" s="362"/>
      <c r="I189" s="362"/>
      <c r="J189" s="363"/>
      <c r="K189" s="363"/>
      <c r="L189" s="363"/>
      <c r="M189" s="363"/>
      <c r="N189" s="363"/>
      <c r="O189" s="363"/>
      <c r="P189" s="363"/>
      <c r="Q189" s="363"/>
      <c r="R189" s="363"/>
      <c r="S189" s="363"/>
      <c r="T189" s="363"/>
      <c r="U189" s="363"/>
      <c r="V189" s="383"/>
      <c r="W189" s="383"/>
      <c r="X189" s="383"/>
    </row>
    <row r="190" spans="1:24" s="151" customFormat="1" x14ac:dyDescent="0.15">
      <c r="A190" s="173"/>
      <c r="B190" s="174"/>
      <c r="C190" s="173"/>
      <c r="D190" s="173"/>
      <c r="E190" s="305"/>
      <c r="F190" s="305"/>
      <c r="G190" s="362"/>
      <c r="H190" s="362"/>
      <c r="I190" s="362"/>
      <c r="J190" s="363"/>
      <c r="K190" s="363"/>
      <c r="L190" s="363"/>
      <c r="M190" s="363"/>
      <c r="N190" s="363"/>
      <c r="O190" s="363"/>
      <c r="P190" s="363"/>
      <c r="Q190" s="363"/>
      <c r="R190" s="363"/>
      <c r="S190" s="363"/>
      <c r="T190" s="363"/>
      <c r="U190" s="363"/>
      <c r="V190" s="383"/>
      <c r="W190" s="383"/>
      <c r="X190" s="383"/>
    </row>
    <row r="191" spans="1:24" s="151" customFormat="1" x14ac:dyDescent="0.15">
      <c r="A191" s="173"/>
      <c r="B191" s="174"/>
      <c r="C191" s="173"/>
      <c r="D191" s="173"/>
      <c r="E191" s="305"/>
      <c r="F191" s="305"/>
      <c r="G191" s="362"/>
      <c r="H191" s="362"/>
      <c r="I191" s="362"/>
      <c r="J191" s="363"/>
      <c r="K191" s="363"/>
      <c r="L191" s="363"/>
      <c r="M191" s="363"/>
      <c r="N191" s="363"/>
      <c r="O191" s="363"/>
      <c r="P191" s="363"/>
      <c r="Q191" s="363"/>
      <c r="R191" s="363"/>
      <c r="S191" s="363"/>
      <c r="T191" s="363"/>
      <c r="U191" s="363"/>
      <c r="V191" s="383"/>
      <c r="W191" s="383"/>
      <c r="X191" s="383"/>
    </row>
    <row r="192" spans="1:24" s="151" customFormat="1" x14ac:dyDescent="0.15">
      <c r="A192" s="173"/>
      <c r="B192" s="174"/>
      <c r="C192" s="173"/>
      <c r="D192" s="173"/>
      <c r="E192" s="305"/>
      <c r="F192" s="305"/>
      <c r="G192" s="362"/>
      <c r="H192" s="362"/>
      <c r="I192" s="362"/>
      <c r="J192" s="363"/>
      <c r="K192" s="363"/>
      <c r="L192" s="363"/>
      <c r="M192" s="363"/>
      <c r="N192" s="363"/>
      <c r="O192" s="363"/>
      <c r="P192" s="363"/>
      <c r="Q192" s="363"/>
      <c r="R192" s="363"/>
      <c r="S192" s="363"/>
      <c r="T192" s="363"/>
      <c r="U192" s="363"/>
      <c r="V192" s="383"/>
      <c r="W192" s="383"/>
      <c r="X192" s="383"/>
    </row>
    <row r="193" spans="1:24" s="151" customFormat="1" x14ac:dyDescent="0.15">
      <c r="A193" s="173"/>
      <c r="B193" s="174"/>
      <c r="C193" s="173"/>
      <c r="D193" s="173"/>
      <c r="E193" s="305"/>
      <c r="F193" s="305"/>
      <c r="G193" s="362"/>
      <c r="H193" s="362"/>
      <c r="I193" s="362"/>
      <c r="J193" s="363"/>
      <c r="K193" s="363"/>
      <c r="L193" s="363"/>
      <c r="M193" s="363"/>
      <c r="N193" s="363"/>
      <c r="O193" s="363"/>
      <c r="P193" s="363"/>
      <c r="Q193" s="363"/>
      <c r="R193" s="363"/>
      <c r="S193" s="363"/>
      <c r="T193" s="363"/>
      <c r="U193" s="363"/>
      <c r="V193" s="383"/>
      <c r="W193" s="383"/>
      <c r="X193" s="383"/>
    </row>
    <row r="194" spans="1:24" s="151" customFormat="1" x14ac:dyDescent="0.15">
      <c r="A194" s="173"/>
      <c r="B194" s="174"/>
      <c r="C194" s="173"/>
      <c r="D194" s="173"/>
      <c r="E194" s="305"/>
      <c r="F194" s="305"/>
      <c r="G194" s="362"/>
      <c r="H194" s="362"/>
      <c r="I194" s="362"/>
      <c r="J194" s="363"/>
      <c r="K194" s="363"/>
      <c r="L194" s="363"/>
      <c r="M194" s="363"/>
      <c r="N194" s="363"/>
      <c r="O194" s="363"/>
      <c r="P194" s="363"/>
      <c r="Q194" s="363"/>
      <c r="R194" s="363"/>
      <c r="S194" s="363"/>
      <c r="T194" s="363"/>
      <c r="U194" s="363"/>
      <c r="V194" s="383"/>
      <c r="W194" s="383"/>
      <c r="X194" s="383"/>
    </row>
    <row r="195" spans="1:24" s="151" customFormat="1" x14ac:dyDescent="0.15">
      <c r="A195" s="173"/>
      <c r="B195" s="174"/>
      <c r="C195" s="173"/>
      <c r="D195" s="173"/>
      <c r="E195" s="305"/>
      <c r="F195" s="305"/>
      <c r="G195" s="362"/>
      <c r="H195" s="362"/>
      <c r="I195" s="362"/>
      <c r="J195" s="363"/>
      <c r="K195" s="363"/>
      <c r="L195" s="363"/>
      <c r="M195" s="363"/>
      <c r="N195" s="363"/>
      <c r="O195" s="363"/>
      <c r="P195" s="363"/>
      <c r="Q195" s="363"/>
      <c r="R195" s="363"/>
      <c r="S195" s="363"/>
      <c r="T195" s="363"/>
      <c r="U195" s="363"/>
      <c r="V195" s="383"/>
      <c r="W195" s="383"/>
      <c r="X195" s="383"/>
    </row>
    <row r="196" spans="1:24" s="151" customFormat="1" x14ac:dyDescent="0.15">
      <c r="A196" s="173"/>
      <c r="B196" s="174"/>
      <c r="C196" s="173"/>
      <c r="D196" s="173"/>
      <c r="E196" s="305"/>
      <c r="F196" s="305"/>
      <c r="G196" s="362"/>
      <c r="H196" s="362"/>
      <c r="I196" s="362"/>
      <c r="J196" s="363"/>
      <c r="K196" s="363"/>
      <c r="L196" s="363"/>
      <c r="M196" s="363"/>
      <c r="N196" s="363"/>
      <c r="O196" s="363"/>
      <c r="P196" s="363"/>
      <c r="Q196" s="363"/>
      <c r="R196" s="363"/>
      <c r="S196" s="363"/>
      <c r="T196" s="363"/>
      <c r="U196" s="363"/>
      <c r="V196" s="383"/>
      <c r="W196" s="383"/>
      <c r="X196" s="383"/>
    </row>
    <row r="197" spans="1:24" s="151" customFormat="1" x14ac:dyDescent="0.15">
      <c r="A197" s="173"/>
      <c r="B197" s="174"/>
      <c r="C197" s="173"/>
      <c r="D197" s="173"/>
      <c r="E197" s="305"/>
      <c r="F197" s="305"/>
      <c r="G197" s="362"/>
      <c r="H197" s="362"/>
      <c r="I197" s="362"/>
      <c r="J197" s="363"/>
      <c r="K197" s="363"/>
      <c r="L197" s="363"/>
      <c r="M197" s="363"/>
      <c r="N197" s="363"/>
      <c r="O197" s="363"/>
      <c r="P197" s="363"/>
      <c r="Q197" s="363"/>
      <c r="R197" s="363"/>
      <c r="S197" s="363"/>
      <c r="T197" s="363"/>
      <c r="U197" s="363"/>
      <c r="V197" s="383"/>
      <c r="W197" s="383"/>
      <c r="X197" s="383"/>
    </row>
    <row r="198" spans="1:24" s="151" customFormat="1" x14ac:dyDescent="0.15">
      <c r="A198" s="173"/>
      <c r="B198" s="174"/>
      <c r="C198" s="173"/>
      <c r="D198" s="173"/>
      <c r="E198" s="305"/>
      <c r="F198" s="305"/>
      <c r="G198" s="362"/>
      <c r="H198" s="362"/>
      <c r="I198" s="362"/>
      <c r="J198" s="363"/>
      <c r="K198" s="363"/>
      <c r="L198" s="363"/>
      <c r="M198" s="363"/>
      <c r="N198" s="363"/>
      <c r="O198" s="363"/>
      <c r="P198" s="363"/>
      <c r="Q198" s="363"/>
      <c r="R198" s="363"/>
      <c r="S198" s="363"/>
      <c r="T198" s="363"/>
      <c r="U198" s="363"/>
      <c r="V198" s="383"/>
      <c r="W198" s="383"/>
      <c r="X198" s="383"/>
    </row>
    <row r="199" spans="1:24" s="151" customFormat="1" x14ac:dyDescent="0.15">
      <c r="A199" s="173"/>
      <c r="B199" s="174"/>
      <c r="C199" s="173"/>
      <c r="D199" s="173"/>
      <c r="E199" s="305"/>
      <c r="F199" s="305"/>
      <c r="G199" s="362"/>
      <c r="H199" s="362"/>
      <c r="I199" s="362"/>
      <c r="J199" s="363"/>
      <c r="K199" s="363"/>
      <c r="L199" s="363"/>
      <c r="M199" s="363"/>
      <c r="N199" s="363"/>
      <c r="O199" s="363"/>
      <c r="P199" s="363"/>
      <c r="Q199" s="363"/>
      <c r="R199" s="363"/>
      <c r="S199" s="363"/>
      <c r="T199" s="363"/>
      <c r="U199" s="363"/>
      <c r="V199" s="383"/>
      <c r="W199" s="383"/>
      <c r="X199" s="383"/>
    </row>
    <row r="200" spans="1:24" s="151" customFormat="1" x14ac:dyDescent="0.15">
      <c r="A200" s="173"/>
      <c r="B200" s="174"/>
      <c r="C200" s="173"/>
      <c r="D200" s="173"/>
      <c r="E200" s="305"/>
      <c r="F200" s="305"/>
      <c r="G200" s="362"/>
      <c r="H200" s="362"/>
      <c r="I200" s="362"/>
      <c r="J200" s="363"/>
      <c r="K200" s="363"/>
      <c r="L200" s="363"/>
      <c r="M200" s="363"/>
      <c r="N200" s="363"/>
      <c r="O200" s="363"/>
      <c r="P200" s="363"/>
      <c r="Q200" s="363"/>
      <c r="R200" s="363"/>
      <c r="S200" s="363"/>
      <c r="T200" s="363"/>
      <c r="U200" s="363"/>
      <c r="V200" s="383"/>
      <c r="W200" s="383"/>
      <c r="X200" s="383"/>
    </row>
    <row r="201" spans="1:24" s="151" customFormat="1" x14ac:dyDescent="0.15">
      <c r="A201" s="173"/>
      <c r="B201" s="174"/>
      <c r="C201" s="173"/>
      <c r="D201" s="173"/>
      <c r="E201" s="305"/>
      <c r="F201" s="305"/>
      <c r="G201" s="362"/>
      <c r="H201" s="362"/>
      <c r="I201" s="362"/>
      <c r="J201" s="363"/>
      <c r="K201" s="363"/>
      <c r="L201" s="363"/>
      <c r="M201" s="363"/>
      <c r="N201" s="363"/>
      <c r="O201" s="363"/>
      <c r="P201" s="363"/>
      <c r="Q201" s="363"/>
      <c r="R201" s="363"/>
      <c r="S201" s="363"/>
      <c r="T201" s="363"/>
      <c r="U201" s="363"/>
      <c r="V201" s="383"/>
      <c r="W201" s="383"/>
      <c r="X201" s="383"/>
    </row>
    <row r="202" spans="1:24" s="151" customFormat="1" x14ac:dyDescent="0.15">
      <c r="A202" s="173"/>
      <c r="B202" s="174"/>
      <c r="C202" s="173"/>
      <c r="D202" s="173"/>
      <c r="E202" s="305"/>
      <c r="F202" s="305"/>
      <c r="G202" s="362"/>
      <c r="H202" s="362"/>
      <c r="I202" s="362"/>
      <c r="J202" s="363"/>
      <c r="K202" s="363"/>
      <c r="L202" s="363"/>
      <c r="M202" s="363"/>
      <c r="N202" s="363"/>
      <c r="O202" s="363"/>
      <c r="P202" s="363"/>
      <c r="Q202" s="363"/>
      <c r="R202" s="363"/>
      <c r="S202" s="363"/>
      <c r="T202" s="363"/>
      <c r="U202" s="363"/>
      <c r="V202" s="383"/>
      <c r="W202" s="383"/>
      <c r="X202" s="383"/>
    </row>
    <row r="203" spans="1:24" s="151" customFormat="1" x14ac:dyDescent="0.15">
      <c r="A203" s="173"/>
      <c r="B203" s="174"/>
      <c r="C203" s="173"/>
      <c r="D203" s="173"/>
      <c r="E203" s="305"/>
      <c r="F203" s="305"/>
      <c r="G203" s="362"/>
      <c r="H203" s="362"/>
      <c r="I203" s="362"/>
      <c r="J203" s="363"/>
      <c r="K203" s="363"/>
      <c r="L203" s="363"/>
      <c r="M203" s="363"/>
      <c r="N203" s="363"/>
      <c r="O203" s="363"/>
      <c r="P203" s="363"/>
      <c r="Q203" s="363"/>
      <c r="R203" s="363"/>
      <c r="S203" s="363"/>
      <c r="T203" s="363"/>
      <c r="U203" s="363"/>
      <c r="V203" s="383"/>
      <c r="W203" s="383"/>
      <c r="X203" s="383"/>
    </row>
    <row r="204" spans="1:24" s="151" customFormat="1" x14ac:dyDescent="0.15">
      <c r="A204" s="173"/>
      <c r="B204" s="174"/>
      <c r="C204" s="173"/>
      <c r="D204" s="173"/>
      <c r="E204" s="305"/>
      <c r="F204" s="305"/>
      <c r="G204" s="362"/>
      <c r="H204" s="362"/>
      <c r="I204" s="362"/>
      <c r="J204" s="363"/>
      <c r="K204" s="363"/>
      <c r="L204" s="363"/>
      <c r="M204" s="363"/>
      <c r="N204" s="363"/>
      <c r="O204" s="363"/>
      <c r="P204" s="363"/>
      <c r="Q204" s="363"/>
      <c r="R204" s="363"/>
      <c r="S204" s="363"/>
      <c r="T204" s="363"/>
      <c r="U204" s="363"/>
      <c r="V204" s="383"/>
      <c r="W204" s="383"/>
      <c r="X204" s="383"/>
    </row>
    <row r="205" spans="1:24" s="151" customFormat="1" x14ac:dyDescent="0.15">
      <c r="A205" s="173"/>
      <c r="B205" s="174"/>
      <c r="C205" s="173"/>
      <c r="D205" s="173"/>
      <c r="E205" s="305"/>
      <c r="F205" s="305"/>
      <c r="G205" s="362"/>
      <c r="H205" s="362"/>
      <c r="I205" s="362"/>
      <c r="J205" s="363"/>
      <c r="K205" s="363"/>
      <c r="L205" s="363"/>
      <c r="M205" s="363"/>
      <c r="N205" s="363"/>
      <c r="O205" s="363"/>
      <c r="P205" s="363"/>
      <c r="Q205" s="363"/>
      <c r="R205" s="363"/>
      <c r="S205" s="363"/>
      <c r="T205" s="363"/>
      <c r="U205" s="363"/>
      <c r="V205" s="383"/>
      <c r="W205" s="383"/>
      <c r="X205" s="383"/>
    </row>
    <row r="206" spans="1:24" s="151" customFormat="1" x14ac:dyDescent="0.15">
      <c r="A206" s="173"/>
      <c r="B206" s="174"/>
      <c r="C206" s="173"/>
      <c r="D206" s="173"/>
      <c r="E206" s="305"/>
      <c r="F206" s="305"/>
      <c r="G206" s="362"/>
      <c r="H206" s="362"/>
      <c r="I206" s="362"/>
      <c r="J206" s="363"/>
      <c r="K206" s="363"/>
      <c r="L206" s="363"/>
      <c r="M206" s="363"/>
      <c r="N206" s="363"/>
      <c r="O206" s="363"/>
      <c r="P206" s="363"/>
      <c r="Q206" s="363"/>
      <c r="R206" s="363"/>
      <c r="S206" s="363"/>
      <c r="T206" s="363"/>
      <c r="U206" s="363"/>
      <c r="V206" s="383"/>
      <c r="W206" s="383"/>
      <c r="X206" s="383"/>
    </row>
    <row r="207" spans="1:24" s="151" customFormat="1" x14ac:dyDescent="0.15">
      <c r="A207" s="173"/>
      <c r="B207" s="174"/>
      <c r="C207" s="173"/>
      <c r="D207" s="173"/>
      <c r="E207" s="305"/>
      <c r="F207" s="305"/>
      <c r="G207" s="362"/>
      <c r="H207" s="362"/>
      <c r="I207" s="362"/>
      <c r="J207" s="363"/>
      <c r="K207" s="363"/>
      <c r="L207" s="363"/>
      <c r="M207" s="363"/>
      <c r="N207" s="363"/>
      <c r="O207" s="363"/>
      <c r="P207" s="363"/>
      <c r="Q207" s="363"/>
      <c r="R207" s="363"/>
      <c r="S207" s="363"/>
      <c r="T207" s="363"/>
      <c r="U207" s="363"/>
      <c r="V207" s="383"/>
      <c r="W207" s="383"/>
      <c r="X207" s="383"/>
    </row>
    <row r="208" spans="1:24" s="151" customFormat="1" x14ac:dyDescent="0.15">
      <c r="A208" s="173"/>
      <c r="B208" s="174"/>
      <c r="C208" s="173"/>
      <c r="D208" s="173"/>
      <c r="E208" s="305"/>
      <c r="F208" s="305"/>
      <c r="G208" s="362"/>
      <c r="H208" s="362"/>
      <c r="I208" s="362"/>
      <c r="J208" s="363"/>
      <c r="K208" s="363"/>
      <c r="L208" s="363"/>
      <c r="M208" s="363"/>
      <c r="N208" s="363"/>
      <c r="O208" s="363"/>
      <c r="P208" s="363"/>
      <c r="Q208" s="363"/>
      <c r="R208" s="363"/>
      <c r="S208" s="363"/>
      <c r="T208" s="363"/>
      <c r="U208" s="363"/>
      <c r="V208" s="383"/>
      <c r="W208" s="383"/>
      <c r="X208" s="383"/>
    </row>
    <row r="209" spans="1:24" s="151" customFormat="1" x14ac:dyDescent="0.15">
      <c r="A209" s="173"/>
      <c r="B209" s="174"/>
      <c r="C209" s="173"/>
      <c r="D209" s="173"/>
      <c r="E209" s="305"/>
      <c r="F209" s="305"/>
      <c r="G209" s="362"/>
      <c r="H209" s="362"/>
      <c r="I209" s="362"/>
      <c r="J209" s="363"/>
      <c r="K209" s="363"/>
      <c r="L209" s="363"/>
      <c r="M209" s="363"/>
      <c r="N209" s="363"/>
      <c r="O209" s="363"/>
      <c r="P209" s="363"/>
      <c r="Q209" s="363"/>
      <c r="R209" s="363"/>
      <c r="S209" s="363"/>
      <c r="T209" s="363"/>
      <c r="U209" s="363"/>
      <c r="V209" s="383"/>
      <c r="W209" s="383"/>
      <c r="X209" s="383"/>
    </row>
    <row r="210" spans="1:24" s="151" customFormat="1" x14ac:dyDescent="0.15">
      <c r="A210" s="173"/>
      <c r="B210" s="174"/>
      <c r="C210" s="173"/>
      <c r="D210" s="173"/>
      <c r="E210" s="305"/>
      <c r="F210" s="305"/>
      <c r="G210" s="362"/>
      <c r="H210" s="362"/>
      <c r="I210" s="362"/>
      <c r="J210" s="363"/>
      <c r="K210" s="363"/>
      <c r="L210" s="363"/>
      <c r="M210" s="363"/>
      <c r="N210" s="363"/>
      <c r="O210" s="363"/>
      <c r="P210" s="363"/>
      <c r="Q210" s="363"/>
      <c r="R210" s="363"/>
      <c r="S210" s="363"/>
      <c r="T210" s="363"/>
      <c r="U210" s="363"/>
      <c r="V210" s="383"/>
      <c r="W210" s="383"/>
      <c r="X210" s="383"/>
    </row>
    <row r="211" spans="1:24" s="151" customFormat="1" x14ac:dyDescent="0.15">
      <c r="A211" s="173"/>
      <c r="B211" s="174"/>
      <c r="C211" s="173"/>
      <c r="D211" s="173"/>
      <c r="E211" s="305"/>
      <c r="F211" s="305"/>
      <c r="G211" s="362"/>
      <c r="H211" s="362"/>
      <c r="I211" s="362"/>
      <c r="J211" s="363"/>
      <c r="K211" s="363"/>
      <c r="L211" s="363"/>
      <c r="M211" s="363"/>
      <c r="N211" s="363"/>
      <c r="O211" s="363"/>
      <c r="P211" s="363"/>
      <c r="Q211" s="363"/>
      <c r="R211" s="363"/>
      <c r="S211" s="363"/>
      <c r="T211" s="363"/>
      <c r="U211" s="363"/>
      <c r="V211" s="383"/>
      <c r="W211" s="383"/>
      <c r="X211" s="383"/>
    </row>
    <row r="212" spans="1:24" s="151" customFormat="1" x14ac:dyDescent="0.15">
      <c r="A212" s="173"/>
      <c r="B212" s="174"/>
      <c r="C212" s="173"/>
      <c r="D212" s="173"/>
      <c r="E212" s="305"/>
      <c r="F212" s="305"/>
      <c r="G212" s="362"/>
      <c r="H212" s="362"/>
      <c r="I212" s="362"/>
      <c r="J212" s="363"/>
      <c r="K212" s="363"/>
      <c r="L212" s="363"/>
      <c r="M212" s="363"/>
      <c r="N212" s="363"/>
      <c r="O212" s="363"/>
      <c r="P212" s="363"/>
      <c r="Q212" s="363"/>
      <c r="R212" s="363"/>
      <c r="S212" s="363"/>
      <c r="T212" s="363"/>
      <c r="U212" s="363"/>
      <c r="V212" s="383"/>
      <c r="W212" s="383"/>
      <c r="X212" s="383"/>
    </row>
    <row r="213" spans="1:24" s="151" customFormat="1" x14ac:dyDescent="0.15">
      <c r="A213" s="173"/>
      <c r="B213" s="174"/>
      <c r="C213" s="173"/>
      <c r="D213" s="173"/>
      <c r="E213" s="305"/>
      <c r="F213" s="305"/>
      <c r="G213" s="362"/>
      <c r="H213" s="362"/>
      <c r="I213" s="362"/>
      <c r="J213" s="363"/>
      <c r="K213" s="363"/>
      <c r="L213" s="363"/>
      <c r="M213" s="363"/>
      <c r="N213" s="363"/>
      <c r="O213" s="363"/>
      <c r="P213" s="363"/>
      <c r="Q213" s="363"/>
      <c r="R213" s="363"/>
      <c r="S213" s="363"/>
      <c r="T213" s="363"/>
      <c r="U213" s="363"/>
      <c r="V213" s="383"/>
      <c r="W213" s="383"/>
      <c r="X213" s="383"/>
    </row>
    <row r="214" spans="1:24" s="151" customFormat="1" x14ac:dyDescent="0.15">
      <c r="A214" s="173"/>
      <c r="B214" s="174"/>
      <c r="C214" s="173"/>
      <c r="D214" s="173"/>
      <c r="E214" s="305"/>
      <c r="F214" s="305"/>
      <c r="G214" s="362"/>
      <c r="H214" s="362"/>
      <c r="I214" s="362"/>
      <c r="J214" s="363"/>
      <c r="K214" s="363"/>
      <c r="L214" s="363"/>
      <c r="M214" s="363"/>
      <c r="N214" s="363"/>
      <c r="O214" s="363"/>
      <c r="P214" s="363"/>
      <c r="Q214" s="363"/>
      <c r="R214" s="363"/>
      <c r="S214" s="363"/>
      <c r="T214" s="363"/>
      <c r="U214" s="363"/>
      <c r="V214" s="383"/>
      <c r="W214" s="383"/>
      <c r="X214" s="383"/>
    </row>
    <row r="215" spans="1:24" s="151" customFormat="1" x14ac:dyDescent="0.15">
      <c r="A215" s="173"/>
      <c r="B215" s="174"/>
      <c r="C215" s="173"/>
      <c r="D215" s="173"/>
      <c r="E215" s="305"/>
      <c r="F215" s="305"/>
      <c r="G215" s="362"/>
      <c r="H215" s="362"/>
      <c r="I215" s="362"/>
      <c r="J215" s="363"/>
      <c r="K215" s="363"/>
      <c r="L215" s="363"/>
      <c r="M215" s="363"/>
      <c r="N215" s="363"/>
      <c r="O215" s="363"/>
      <c r="P215" s="363"/>
      <c r="Q215" s="363"/>
      <c r="R215" s="363"/>
      <c r="S215" s="363"/>
      <c r="T215" s="363"/>
      <c r="U215" s="363"/>
      <c r="V215" s="383"/>
      <c r="W215" s="383"/>
      <c r="X215" s="383"/>
    </row>
    <row r="216" spans="1:24" s="151" customFormat="1" x14ac:dyDescent="0.15">
      <c r="A216" s="173"/>
      <c r="B216" s="174"/>
      <c r="C216" s="173"/>
      <c r="D216" s="173"/>
      <c r="E216" s="305"/>
      <c r="F216" s="305"/>
      <c r="G216" s="362"/>
      <c r="H216" s="362"/>
      <c r="I216" s="362"/>
      <c r="J216" s="363"/>
      <c r="K216" s="363"/>
      <c r="L216" s="363"/>
      <c r="M216" s="363"/>
      <c r="N216" s="363"/>
      <c r="O216" s="363"/>
      <c r="P216" s="363"/>
      <c r="Q216" s="363"/>
      <c r="R216" s="363"/>
      <c r="S216" s="363"/>
      <c r="T216" s="363"/>
      <c r="U216" s="363"/>
      <c r="V216" s="383"/>
      <c r="W216" s="383"/>
      <c r="X216" s="383"/>
    </row>
    <row r="217" spans="1:24" s="151" customFormat="1" x14ac:dyDescent="0.15">
      <c r="A217" s="173"/>
      <c r="B217" s="174"/>
      <c r="C217" s="173"/>
      <c r="D217" s="173"/>
      <c r="E217" s="305"/>
      <c r="F217" s="305"/>
      <c r="G217" s="362"/>
      <c r="H217" s="362"/>
      <c r="I217" s="362"/>
      <c r="J217" s="363"/>
      <c r="K217" s="363"/>
      <c r="L217" s="363"/>
      <c r="M217" s="363"/>
      <c r="N217" s="363"/>
      <c r="O217" s="363"/>
      <c r="P217" s="363"/>
      <c r="Q217" s="363"/>
      <c r="R217" s="363"/>
      <c r="S217" s="363"/>
      <c r="T217" s="363"/>
      <c r="U217" s="363"/>
      <c r="V217" s="383"/>
      <c r="W217" s="383"/>
      <c r="X217" s="383"/>
    </row>
    <row r="218" spans="1:24" s="151" customFormat="1" x14ac:dyDescent="0.15">
      <c r="A218" s="173"/>
      <c r="B218" s="174"/>
      <c r="C218" s="173"/>
      <c r="D218" s="173"/>
      <c r="E218" s="305"/>
      <c r="F218" s="305"/>
      <c r="G218" s="362"/>
      <c r="H218" s="362"/>
      <c r="I218" s="362"/>
      <c r="J218" s="363"/>
      <c r="K218" s="363"/>
      <c r="L218" s="363"/>
      <c r="M218" s="363"/>
      <c r="N218" s="363"/>
      <c r="O218" s="363"/>
      <c r="P218" s="363"/>
      <c r="Q218" s="363"/>
      <c r="R218" s="363"/>
      <c r="S218" s="363"/>
      <c r="T218" s="363"/>
      <c r="U218" s="363"/>
      <c r="V218" s="383"/>
      <c r="W218" s="383"/>
      <c r="X218" s="383"/>
    </row>
    <row r="219" spans="1:24" s="151" customFormat="1" x14ac:dyDescent="0.15">
      <c r="A219" s="173"/>
      <c r="B219" s="174"/>
      <c r="C219" s="173"/>
      <c r="D219" s="173"/>
      <c r="E219" s="305"/>
      <c r="F219" s="305"/>
      <c r="G219" s="362"/>
      <c r="H219" s="362"/>
      <c r="I219" s="362"/>
      <c r="J219" s="363"/>
      <c r="K219" s="363"/>
      <c r="L219" s="363"/>
      <c r="M219" s="363"/>
      <c r="N219" s="363"/>
      <c r="O219" s="363"/>
      <c r="P219" s="363"/>
      <c r="Q219" s="363"/>
      <c r="R219" s="363"/>
      <c r="S219" s="363"/>
      <c r="T219" s="363"/>
      <c r="U219" s="363"/>
      <c r="V219" s="383"/>
      <c r="W219" s="383"/>
      <c r="X219" s="383"/>
    </row>
    <row r="220" spans="1:24" s="151" customFormat="1" x14ac:dyDescent="0.15">
      <c r="A220" s="173"/>
      <c r="B220" s="174"/>
      <c r="C220" s="173"/>
      <c r="D220" s="173"/>
      <c r="E220" s="305"/>
      <c r="F220" s="305"/>
      <c r="G220" s="362"/>
      <c r="H220" s="362"/>
      <c r="I220" s="362"/>
      <c r="J220" s="363"/>
      <c r="K220" s="363"/>
      <c r="L220" s="363"/>
      <c r="M220" s="363"/>
      <c r="N220" s="363"/>
      <c r="O220" s="363"/>
      <c r="P220" s="363"/>
      <c r="Q220" s="363"/>
      <c r="R220" s="363"/>
      <c r="S220" s="363"/>
      <c r="T220" s="363"/>
      <c r="U220" s="363"/>
      <c r="V220" s="383"/>
      <c r="W220" s="383"/>
      <c r="X220" s="383"/>
    </row>
    <row r="221" spans="1:24" s="151" customFormat="1" x14ac:dyDescent="0.15">
      <c r="A221" s="173"/>
      <c r="B221" s="174"/>
      <c r="C221" s="173"/>
      <c r="D221" s="173"/>
      <c r="E221" s="305"/>
      <c r="F221" s="305"/>
      <c r="G221" s="362"/>
      <c r="H221" s="362"/>
      <c r="I221" s="362"/>
      <c r="J221" s="363"/>
      <c r="K221" s="363"/>
      <c r="L221" s="363"/>
      <c r="M221" s="363"/>
      <c r="N221" s="363"/>
      <c r="O221" s="363"/>
      <c r="P221" s="363"/>
      <c r="Q221" s="363"/>
      <c r="R221" s="363"/>
      <c r="S221" s="363"/>
      <c r="T221" s="363"/>
      <c r="U221" s="363"/>
      <c r="V221" s="383"/>
      <c r="W221" s="383"/>
      <c r="X221" s="383"/>
    </row>
    <row r="222" spans="1:24" s="151" customFormat="1" x14ac:dyDescent="0.15">
      <c r="A222" s="173"/>
      <c r="B222" s="174"/>
      <c r="C222" s="173"/>
      <c r="D222" s="173"/>
      <c r="E222" s="305"/>
      <c r="F222" s="305"/>
      <c r="G222" s="362"/>
      <c r="H222" s="362"/>
      <c r="I222" s="362"/>
      <c r="J222" s="363"/>
      <c r="K222" s="363"/>
      <c r="L222" s="363"/>
      <c r="M222" s="363"/>
      <c r="N222" s="363"/>
      <c r="O222" s="363"/>
      <c r="P222" s="363"/>
      <c r="Q222" s="363"/>
      <c r="R222" s="363"/>
      <c r="S222" s="363"/>
      <c r="T222" s="363"/>
      <c r="U222" s="363"/>
      <c r="V222" s="383"/>
      <c r="W222" s="383"/>
      <c r="X222" s="383"/>
    </row>
    <row r="223" spans="1:24" s="151" customFormat="1" x14ac:dyDescent="0.15">
      <c r="A223" s="173"/>
      <c r="B223" s="174"/>
      <c r="C223" s="173"/>
      <c r="D223" s="173"/>
      <c r="E223" s="305"/>
      <c r="F223" s="305"/>
      <c r="G223" s="362"/>
      <c r="H223" s="362"/>
      <c r="I223" s="362"/>
      <c r="J223" s="363"/>
      <c r="K223" s="363"/>
      <c r="L223" s="363"/>
      <c r="M223" s="363"/>
      <c r="N223" s="363"/>
      <c r="O223" s="363"/>
      <c r="P223" s="363"/>
      <c r="Q223" s="363"/>
      <c r="R223" s="363"/>
      <c r="S223" s="363"/>
      <c r="T223" s="363"/>
      <c r="U223" s="363"/>
      <c r="V223" s="383"/>
      <c r="W223" s="383"/>
      <c r="X223" s="383"/>
    </row>
    <row r="224" spans="1:24" s="151" customFormat="1" x14ac:dyDescent="0.15">
      <c r="A224" s="173"/>
      <c r="B224" s="174"/>
      <c r="C224" s="173"/>
      <c r="D224" s="173"/>
      <c r="E224" s="305"/>
      <c r="F224" s="305"/>
      <c r="G224" s="362"/>
      <c r="H224" s="362"/>
      <c r="I224" s="362"/>
      <c r="J224" s="363"/>
      <c r="K224" s="363"/>
      <c r="L224" s="363"/>
      <c r="M224" s="363"/>
      <c r="N224" s="363"/>
      <c r="O224" s="363"/>
      <c r="P224" s="363"/>
      <c r="Q224" s="363"/>
      <c r="R224" s="363"/>
      <c r="S224" s="363"/>
      <c r="T224" s="363"/>
      <c r="U224" s="363"/>
      <c r="V224" s="383"/>
      <c r="W224" s="383"/>
      <c r="X224" s="383"/>
    </row>
    <row r="225" spans="1:24" s="151" customFormat="1" x14ac:dyDescent="0.15">
      <c r="A225" s="173"/>
      <c r="B225" s="174"/>
      <c r="C225" s="173"/>
      <c r="D225" s="173"/>
      <c r="E225" s="305"/>
      <c r="F225" s="305"/>
      <c r="G225" s="362"/>
      <c r="H225" s="362"/>
      <c r="I225" s="362"/>
      <c r="J225" s="363"/>
      <c r="K225" s="363"/>
      <c r="L225" s="363"/>
      <c r="M225" s="363"/>
      <c r="N225" s="363"/>
      <c r="O225" s="363"/>
      <c r="P225" s="363"/>
      <c r="Q225" s="363"/>
      <c r="R225" s="363"/>
      <c r="S225" s="363"/>
      <c r="T225" s="363"/>
      <c r="U225" s="363"/>
      <c r="V225" s="383"/>
      <c r="W225" s="383"/>
      <c r="X225" s="383"/>
    </row>
    <row r="226" spans="1:24" s="151" customFormat="1" x14ac:dyDescent="0.15">
      <c r="A226" s="173"/>
      <c r="B226" s="174"/>
      <c r="C226" s="173"/>
      <c r="D226" s="173"/>
      <c r="E226" s="305"/>
      <c r="F226" s="305"/>
      <c r="G226" s="362"/>
      <c r="H226" s="362"/>
      <c r="I226" s="362"/>
      <c r="J226" s="363"/>
      <c r="K226" s="363"/>
      <c r="L226" s="363"/>
      <c r="M226" s="363"/>
      <c r="N226" s="363"/>
      <c r="O226" s="363"/>
      <c r="P226" s="363"/>
      <c r="Q226" s="363"/>
      <c r="R226" s="363"/>
      <c r="S226" s="363"/>
      <c r="T226" s="363"/>
      <c r="U226" s="363"/>
      <c r="V226" s="383"/>
      <c r="W226" s="383"/>
      <c r="X226" s="383"/>
    </row>
    <row r="227" spans="1:24" s="151" customFormat="1" x14ac:dyDescent="0.15">
      <c r="A227" s="173"/>
      <c r="B227" s="174"/>
      <c r="C227" s="173"/>
      <c r="D227" s="173"/>
      <c r="E227" s="305"/>
      <c r="F227" s="305"/>
      <c r="G227" s="362"/>
      <c r="H227" s="362"/>
      <c r="I227" s="362"/>
      <c r="J227" s="363"/>
      <c r="K227" s="363"/>
      <c r="L227" s="363"/>
      <c r="M227" s="363"/>
      <c r="N227" s="363"/>
      <c r="O227" s="363"/>
      <c r="P227" s="363"/>
      <c r="Q227" s="363"/>
      <c r="R227" s="363"/>
      <c r="S227" s="363"/>
      <c r="T227" s="363"/>
      <c r="U227" s="363"/>
      <c r="V227" s="383"/>
      <c r="W227" s="383"/>
      <c r="X227" s="383"/>
    </row>
    <row r="228" spans="1:24" s="151" customFormat="1" x14ac:dyDescent="0.15">
      <c r="A228" s="173"/>
      <c r="B228" s="174"/>
      <c r="C228" s="173"/>
      <c r="D228" s="173"/>
      <c r="E228" s="305"/>
      <c r="F228" s="305"/>
      <c r="G228" s="362"/>
      <c r="H228" s="362"/>
      <c r="I228" s="362"/>
      <c r="J228" s="363"/>
      <c r="K228" s="363"/>
      <c r="L228" s="363"/>
      <c r="M228" s="363"/>
      <c r="N228" s="363"/>
      <c r="O228" s="363"/>
      <c r="P228" s="363"/>
      <c r="Q228" s="363"/>
      <c r="R228" s="363"/>
      <c r="S228" s="363"/>
      <c r="T228" s="363"/>
      <c r="U228" s="363"/>
      <c r="V228" s="383"/>
      <c r="W228" s="383"/>
      <c r="X228" s="383"/>
    </row>
    <row r="229" spans="1:24" s="151" customFormat="1" x14ac:dyDescent="0.15">
      <c r="A229" s="173"/>
      <c r="B229" s="174"/>
      <c r="C229" s="173"/>
      <c r="D229" s="173"/>
      <c r="E229" s="305"/>
      <c r="F229" s="305"/>
      <c r="G229" s="362"/>
      <c r="H229" s="362"/>
      <c r="I229" s="362"/>
      <c r="J229" s="363"/>
      <c r="K229" s="363"/>
      <c r="L229" s="363"/>
      <c r="M229" s="363"/>
      <c r="N229" s="363"/>
      <c r="O229" s="363"/>
      <c r="P229" s="363"/>
      <c r="Q229" s="363"/>
      <c r="R229" s="363"/>
      <c r="S229" s="363"/>
      <c r="T229" s="363"/>
      <c r="U229" s="363"/>
      <c r="V229" s="383"/>
      <c r="W229" s="383"/>
      <c r="X229" s="383"/>
    </row>
    <row r="230" spans="1:24" s="151" customFormat="1" x14ac:dyDescent="0.15">
      <c r="A230" s="173"/>
      <c r="B230" s="174"/>
      <c r="C230" s="173"/>
      <c r="D230" s="173"/>
      <c r="E230" s="305"/>
      <c r="F230" s="305"/>
      <c r="G230" s="362"/>
      <c r="H230" s="362"/>
      <c r="I230" s="362"/>
      <c r="J230" s="363"/>
      <c r="K230" s="363"/>
      <c r="L230" s="363"/>
      <c r="M230" s="363"/>
      <c r="N230" s="363"/>
      <c r="O230" s="363"/>
      <c r="P230" s="363"/>
      <c r="Q230" s="363"/>
      <c r="R230" s="363"/>
      <c r="S230" s="363"/>
      <c r="T230" s="363"/>
      <c r="U230" s="363"/>
      <c r="V230" s="383"/>
      <c r="W230" s="383"/>
      <c r="X230" s="383"/>
    </row>
    <row r="231" spans="1:24" s="151" customFormat="1" x14ac:dyDescent="0.15">
      <c r="A231" s="173"/>
      <c r="B231" s="174"/>
      <c r="C231" s="173"/>
      <c r="D231" s="173"/>
      <c r="E231" s="305"/>
      <c r="F231" s="305"/>
      <c r="G231" s="362"/>
      <c r="H231" s="362"/>
      <c r="I231" s="362"/>
      <c r="J231" s="363"/>
      <c r="K231" s="363"/>
      <c r="L231" s="363"/>
      <c r="M231" s="363"/>
      <c r="N231" s="363"/>
      <c r="O231" s="363"/>
      <c r="P231" s="363"/>
      <c r="Q231" s="363"/>
      <c r="R231" s="363"/>
      <c r="S231" s="363"/>
      <c r="T231" s="363"/>
      <c r="U231" s="363"/>
      <c r="V231" s="383"/>
      <c r="W231" s="383"/>
      <c r="X231" s="383"/>
    </row>
    <row r="232" spans="1:24" s="151" customFormat="1" x14ac:dyDescent="0.15">
      <c r="A232" s="173"/>
      <c r="B232" s="174"/>
      <c r="C232" s="173"/>
      <c r="D232" s="173"/>
      <c r="E232" s="305"/>
      <c r="F232" s="305"/>
      <c r="G232" s="362"/>
      <c r="H232" s="362"/>
      <c r="I232" s="362"/>
      <c r="J232" s="363"/>
      <c r="K232" s="363"/>
      <c r="L232" s="363"/>
      <c r="M232" s="363"/>
      <c r="N232" s="363"/>
      <c r="O232" s="363"/>
      <c r="P232" s="363"/>
      <c r="Q232" s="363"/>
      <c r="R232" s="363"/>
      <c r="S232" s="363"/>
      <c r="T232" s="363"/>
      <c r="U232" s="363"/>
      <c r="V232" s="383"/>
      <c r="W232" s="383"/>
      <c r="X232" s="383"/>
    </row>
    <row r="233" spans="1:24" s="151" customFormat="1" x14ac:dyDescent="0.15">
      <c r="A233" s="173"/>
      <c r="B233" s="174"/>
      <c r="C233" s="173"/>
      <c r="D233" s="173"/>
      <c r="E233" s="305"/>
      <c r="F233" s="305"/>
      <c r="G233" s="362"/>
      <c r="H233" s="362"/>
      <c r="I233" s="362"/>
      <c r="J233" s="363"/>
      <c r="K233" s="363"/>
      <c r="L233" s="363"/>
      <c r="M233" s="363"/>
      <c r="N233" s="363"/>
      <c r="O233" s="363"/>
      <c r="P233" s="363"/>
      <c r="Q233" s="363"/>
      <c r="R233" s="363"/>
      <c r="S233" s="363"/>
      <c r="T233" s="363"/>
      <c r="U233" s="363"/>
      <c r="V233" s="383"/>
      <c r="W233" s="383"/>
      <c r="X233" s="383"/>
    </row>
    <row r="234" spans="1:24" s="151" customFormat="1" x14ac:dyDescent="0.15">
      <c r="A234" s="173"/>
      <c r="B234" s="174"/>
      <c r="C234" s="173"/>
      <c r="D234" s="173"/>
      <c r="E234" s="305"/>
      <c r="F234" s="305"/>
      <c r="G234" s="362"/>
      <c r="H234" s="362"/>
      <c r="I234" s="362"/>
      <c r="J234" s="363"/>
      <c r="K234" s="363"/>
      <c r="L234" s="363"/>
      <c r="M234" s="363"/>
      <c r="N234" s="363"/>
      <c r="O234" s="363"/>
      <c r="P234" s="363"/>
      <c r="Q234" s="363"/>
      <c r="R234" s="363"/>
      <c r="S234" s="363"/>
      <c r="T234" s="363"/>
      <c r="U234" s="363"/>
      <c r="V234" s="383"/>
      <c r="W234" s="383"/>
      <c r="X234" s="383"/>
    </row>
    <row r="235" spans="1:24" s="151" customFormat="1" x14ac:dyDescent="0.15">
      <c r="A235" s="173"/>
      <c r="B235" s="174"/>
      <c r="C235" s="173"/>
      <c r="D235" s="173"/>
      <c r="E235" s="305"/>
      <c r="F235" s="305"/>
      <c r="G235" s="362"/>
      <c r="H235" s="362"/>
      <c r="I235" s="362"/>
      <c r="J235" s="363"/>
      <c r="K235" s="363"/>
      <c r="L235" s="363"/>
      <c r="M235" s="363"/>
      <c r="N235" s="363"/>
      <c r="O235" s="363"/>
      <c r="P235" s="363"/>
      <c r="Q235" s="363"/>
      <c r="R235" s="363"/>
      <c r="S235" s="363"/>
      <c r="T235" s="363"/>
      <c r="U235" s="363"/>
      <c r="V235" s="383"/>
      <c r="W235" s="383"/>
      <c r="X235" s="383"/>
    </row>
    <row r="236" spans="1:24" s="151" customFormat="1" x14ac:dyDescent="0.15">
      <c r="A236" s="173"/>
      <c r="B236" s="174"/>
      <c r="C236" s="173"/>
      <c r="D236" s="173"/>
      <c r="E236" s="305"/>
      <c r="F236" s="305"/>
      <c r="G236" s="362"/>
      <c r="H236" s="362"/>
      <c r="I236" s="362"/>
      <c r="J236" s="363"/>
      <c r="K236" s="363"/>
      <c r="L236" s="363"/>
      <c r="M236" s="363"/>
      <c r="N236" s="363"/>
      <c r="O236" s="363"/>
      <c r="P236" s="363"/>
      <c r="Q236" s="363"/>
      <c r="R236" s="363"/>
      <c r="S236" s="363"/>
      <c r="T236" s="363"/>
      <c r="U236" s="363"/>
      <c r="V236" s="383"/>
      <c r="W236" s="383"/>
      <c r="X236" s="383"/>
    </row>
    <row r="237" spans="1:24" s="151" customFormat="1" x14ac:dyDescent="0.15">
      <c r="A237" s="173"/>
      <c r="B237" s="174"/>
      <c r="C237" s="173"/>
      <c r="D237" s="173"/>
      <c r="E237" s="305"/>
      <c r="F237" s="305"/>
      <c r="G237" s="362"/>
      <c r="H237" s="362"/>
      <c r="I237" s="362"/>
      <c r="J237" s="363"/>
      <c r="K237" s="363"/>
      <c r="L237" s="363"/>
      <c r="M237" s="363"/>
      <c r="N237" s="363"/>
      <c r="O237" s="363"/>
      <c r="P237" s="363"/>
      <c r="Q237" s="363"/>
      <c r="R237" s="363"/>
      <c r="S237" s="363"/>
      <c r="T237" s="363"/>
      <c r="U237" s="363"/>
      <c r="V237" s="383"/>
      <c r="W237" s="383"/>
      <c r="X237" s="383"/>
    </row>
    <row r="238" spans="1:24" s="151" customFormat="1" x14ac:dyDescent="0.15">
      <c r="A238" s="173"/>
      <c r="B238" s="174"/>
      <c r="C238" s="173"/>
      <c r="D238" s="173"/>
      <c r="E238" s="305"/>
      <c r="F238" s="305"/>
      <c r="G238" s="362"/>
      <c r="H238" s="362"/>
      <c r="I238" s="362"/>
      <c r="J238" s="363"/>
      <c r="K238" s="363"/>
      <c r="L238" s="363"/>
      <c r="M238" s="363"/>
      <c r="N238" s="363"/>
      <c r="O238" s="363"/>
      <c r="P238" s="363"/>
      <c r="Q238" s="363"/>
      <c r="R238" s="363"/>
      <c r="S238" s="363"/>
      <c r="T238" s="363"/>
      <c r="U238" s="363"/>
      <c r="V238" s="383"/>
      <c r="W238" s="383"/>
      <c r="X238" s="383"/>
    </row>
    <row r="239" spans="1:24" s="151" customFormat="1" x14ac:dyDescent="0.15">
      <c r="A239" s="173"/>
      <c r="B239" s="174"/>
      <c r="C239" s="173"/>
      <c r="D239" s="173"/>
      <c r="E239" s="305"/>
      <c r="F239" s="305"/>
      <c r="G239" s="362"/>
      <c r="H239" s="362"/>
      <c r="I239" s="362"/>
      <c r="J239" s="363"/>
      <c r="K239" s="363"/>
      <c r="L239" s="363"/>
      <c r="M239" s="363"/>
      <c r="N239" s="363"/>
      <c r="O239" s="363"/>
      <c r="P239" s="363"/>
      <c r="Q239" s="363"/>
      <c r="R239" s="363"/>
      <c r="S239" s="363"/>
      <c r="T239" s="363"/>
      <c r="U239" s="363"/>
      <c r="V239" s="383"/>
      <c r="W239" s="383"/>
      <c r="X239" s="383"/>
    </row>
    <row r="240" spans="1:24" s="151" customFormat="1" x14ac:dyDescent="0.15">
      <c r="A240" s="173"/>
      <c r="B240" s="174"/>
      <c r="C240" s="173"/>
      <c r="D240" s="173"/>
      <c r="E240" s="305"/>
      <c r="F240" s="305"/>
      <c r="G240" s="362"/>
      <c r="H240" s="362"/>
      <c r="I240" s="362"/>
      <c r="J240" s="363"/>
      <c r="K240" s="363"/>
      <c r="L240" s="363"/>
      <c r="M240" s="363"/>
      <c r="N240" s="363"/>
      <c r="O240" s="363"/>
      <c r="P240" s="363"/>
      <c r="Q240" s="363"/>
      <c r="R240" s="363"/>
      <c r="S240" s="363"/>
      <c r="T240" s="363"/>
      <c r="U240" s="363"/>
      <c r="V240" s="383"/>
      <c r="W240" s="383"/>
      <c r="X240" s="383"/>
    </row>
    <row r="241" spans="1:24" s="151" customFormat="1" x14ac:dyDescent="0.15">
      <c r="A241" s="173"/>
      <c r="B241" s="174"/>
      <c r="C241" s="173"/>
      <c r="D241" s="173"/>
      <c r="E241" s="305"/>
      <c r="F241" s="305"/>
      <c r="G241" s="362"/>
      <c r="H241" s="362"/>
      <c r="I241" s="362"/>
      <c r="J241" s="363"/>
      <c r="K241" s="363"/>
      <c r="L241" s="363"/>
      <c r="M241" s="363"/>
      <c r="N241" s="363"/>
      <c r="O241" s="363"/>
      <c r="P241" s="363"/>
      <c r="Q241" s="363"/>
      <c r="R241" s="363"/>
      <c r="S241" s="363"/>
      <c r="T241" s="363"/>
      <c r="U241" s="363"/>
      <c r="V241" s="383"/>
      <c r="W241" s="383"/>
      <c r="X241" s="383"/>
    </row>
    <row r="242" spans="1:24" s="151" customFormat="1" x14ac:dyDescent="0.15">
      <c r="A242" s="173"/>
      <c r="B242" s="174"/>
      <c r="C242" s="173"/>
      <c r="D242" s="173"/>
      <c r="E242" s="305"/>
      <c r="F242" s="305"/>
      <c r="G242" s="362"/>
      <c r="H242" s="362"/>
      <c r="I242" s="362"/>
      <c r="J242" s="363"/>
      <c r="K242" s="363"/>
      <c r="L242" s="363"/>
      <c r="M242" s="363"/>
      <c r="N242" s="363"/>
      <c r="O242" s="363"/>
      <c r="P242" s="363"/>
      <c r="Q242" s="363"/>
      <c r="R242" s="363"/>
      <c r="S242" s="363"/>
      <c r="T242" s="363"/>
      <c r="U242" s="363"/>
      <c r="V242" s="383"/>
      <c r="W242" s="383"/>
      <c r="X242" s="383"/>
    </row>
    <row r="243" spans="1:24" s="151" customFormat="1" x14ac:dyDescent="0.15">
      <c r="A243" s="173"/>
      <c r="B243" s="174"/>
      <c r="C243" s="173"/>
      <c r="D243" s="173"/>
      <c r="E243" s="305"/>
      <c r="F243" s="305"/>
      <c r="G243" s="362"/>
      <c r="H243" s="362"/>
      <c r="I243" s="362"/>
      <c r="J243" s="363"/>
      <c r="K243" s="363"/>
      <c r="L243" s="363"/>
      <c r="M243" s="363"/>
      <c r="N243" s="363"/>
      <c r="O243" s="363"/>
      <c r="P243" s="363"/>
      <c r="Q243" s="363"/>
      <c r="R243" s="363"/>
      <c r="S243" s="363"/>
      <c r="T243" s="363"/>
      <c r="U243" s="363"/>
      <c r="V243" s="383"/>
      <c r="W243" s="383"/>
      <c r="X243" s="383"/>
    </row>
    <row r="244" spans="1:24" s="151" customFormat="1" x14ac:dyDescent="0.15">
      <c r="A244" s="173"/>
      <c r="B244" s="174"/>
      <c r="C244" s="173"/>
      <c r="D244" s="173"/>
      <c r="E244" s="305"/>
      <c r="F244" s="305"/>
      <c r="G244" s="362"/>
      <c r="H244" s="362"/>
      <c r="I244" s="362"/>
      <c r="J244" s="363"/>
      <c r="K244" s="363"/>
      <c r="L244" s="363"/>
      <c r="M244" s="363"/>
      <c r="N244" s="363"/>
      <c r="O244" s="363"/>
      <c r="P244" s="363"/>
      <c r="Q244" s="363"/>
      <c r="R244" s="363"/>
      <c r="S244" s="363"/>
      <c r="T244" s="363"/>
      <c r="U244" s="363"/>
      <c r="V244" s="383"/>
      <c r="W244" s="383"/>
      <c r="X244" s="383"/>
    </row>
    <row r="245" spans="1:24" s="151" customFormat="1" x14ac:dyDescent="0.15">
      <c r="A245" s="173"/>
      <c r="B245" s="174"/>
      <c r="C245" s="173"/>
      <c r="D245" s="173"/>
      <c r="E245" s="305"/>
      <c r="F245" s="305"/>
      <c r="G245" s="362"/>
      <c r="H245" s="362"/>
      <c r="I245" s="362"/>
      <c r="J245" s="363"/>
      <c r="K245" s="363"/>
      <c r="L245" s="363"/>
      <c r="M245" s="363"/>
      <c r="N245" s="363"/>
      <c r="O245" s="363"/>
      <c r="P245" s="363"/>
      <c r="Q245" s="363"/>
      <c r="R245" s="363"/>
      <c r="S245" s="363"/>
      <c r="T245" s="363"/>
      <c r="U245" s="363"/>
      <c r="V245" s="383"/>
      <c r="W245" s="383"/>
      <c r="X245" s="383"/>
    </row>
    <row r="246" spans="1:24" s="151" customFormat="1" x14ac:dyDescent="0.15">
      <c r="A246" s="173"/>
      <c r="B246" s="174"/>
      <c r="C246" s="173"/>
      <c r="D246" s="173"/>
      <c r="E246" s="305"/>
      <c r="F246" s="305"/>
      <c r="G246" s="362"/>
      <c r="H246" s="362"/>
      <c r="I246" s="362"/>
      <c r="J246" s="363"/>
      <c r="K246" s="363"/>
      <c r="L246" s="363"/>
      <c r="M246" s="363"/>
      <c r="N246" s="363"/>
      <c r="O246" s="363"/>
      <c r="P246" s="363"/>
      <c r="Q246" s="363"/>
      <c r="R246" s="363"/>
      <c r="S246" s="363"/>
      <c r="T246" s="363"/>
      <c r="U246" s="363"/>
      <c r="V246" s="383"/>
      <c r="W246" s="383"/>
      <c r="X246" s="383"/>
    </row>
    <row r="247" spans="1:24" s="151" customFormat="1" x14ac:dyDescent="0.15">
      <c r="A247" s="173"/>
      <c r="B247" s="174"/>
      <c r="C247" s="173"/>
      <c r="D247" s="173"/>
      <c r="E247" s="305"/>
      <c r="F247" s="305"/>
      <c r="G247" s="362"/>
      <c r="H247" s="362"/>
      <c r="I247" s="362"/>
      <c r="J247" s="363"/>
      <c r="K247" s="363"/>
      <c r="L247" s="363"/>
      <c r="M247" s="363"/>
      <c r="N247" s="363"/>
      <c r="O247" s="363"/>
      <c r="P247" s="363"/>
      <c r="Q247" s="363"/>
      <c r="R247" s="363"/>
      <c r="S247" s="363"/>
      <c r="T247" s="363"/>
      <c r="U247" s="363"/>
      <c r="V247" s="383"/>
      <c r="W247" s="383"/>
      <c r="X247" s="383"/>
    </row>
    <row r="248" spans="1:24" s="151" customFormat="1" x14ac:dyDescent="0.15">
      <c r="A248" s="173"/>
      <c r="B248" s="174"/>
      <c r="C248" s="173"/>
      <c r="D248" s="173"/>
      <c r="E248" s="305"/>
      <c r="F248" s="305"/>
      <c r="G248" s="362"/>
      <c r="H248" s="362"/>
      <c r="I248" s="362"/>
      <c r="J248" s="363"/>
      <c r="K248" s="363"/>
      <c r="L248" s="363"/>
      <c r="M248" s="363"/>
      <c r="N248" s="363"/>
      <c r="O248" s="363"/>
      <c r="P248" s="363"/>
      <c r="Q248" s="363"/>
      <c r="R248" s="363"/>
      <c r="S248" s="363"/>
      <c r="T248" s="363"/>
      <c r="U248" s="363"/>
      <c r="V248" s="383"/>
      <c r="W248" s="383"/>
      <c r="X248" s="383"/>
    </row>
    <row r="249" spans="1:24" s="151" customFormat="1" x14ac:dyDescent="0.15">
      <c r="A249" s="173"/>
      <c r="B249" s="174"/>
      <c r="C249" s="173"/>
      <c r="D249" s="173"/>
      <c r="E249" s="305"/>
      <c r="F249" s="305"/>
      <c r="G249" s="362"/>
      <c r="H249" s="362"/>
      <c r="I249" s="362"/>
      <c r="J249" s="363"/>
      <c r="K249" s="363"/>
      <c r="L249" s="363"/>
      <c r="M249" s="363"/>
      <c r="N249" s="363"/>
      <c r="O249" s="363"/>
      <c r="P249" s="363"/>
      <c r="Q249" s="363"/>
      <c r="R249" s="363"/>
      <c r="S249" s="363"/>
      <c r="T249" s="363"/>
      <c r="U249" s="363"/>
      <c r="V249" s="383"/>
      <c r="W249" s="383"/>
      <c r="X249" s="383"/>
    </row>
    <row r="250" spans="1:24" s="151" customFormat="1" x14ac:dyDescent="0.15">
      <c r="A250" s="173"/>
      <c r="B250" s="174"/>
      <c r="C250" s="173"/>
      <c r="D250" s="173"/>
      <c r="E250" s="305"/>
      <c r="F250" s="305"/>
      <c r="G250" s="362"/>
      <c r="H250" s="362"/>
      <c r="I250" s="362"/>
      <c r="J250" s="363"/>
      <c r="K250" s="363"/>
      <c r="L250" s="363"/>
      <c r="M250" s="363"/>
      <c r="N250" s="363"/>
      <c r="O250" s="363"/>
      <c r="P250" s="363"/>
      <c r="Q250" s="363"/>
      <c r="R250" s="363"/>
      <c r="S250" s="363"/>
      <c r="T250" s="363"/>
      <c r="U250" s="363"/>
      <c r="V250" s="383"/>
      <c r="W250" s="383"/>
      <c r="X250" s="383"/>
    </row>
    <row r="251" spans="1:24" s="151" customFormat="1" x14ac:dyDescent="0.15">
      <c r="A251" s="173"/>
      <c r="B251" s="174"/>
      <c r="C251" s="173"/>
      <c r="D251" s="173"/>
      <c r="E251" s="305"/>
      <c r="F251" s="305"/>
      <c r="G251" s="362"/>
      <c r="H251" s="362"/>
      <c r="I251" s="362"/>
      <c r="J251" s="363"/>
      <c r="K251" s="363"/>
      <c r="L251" s="363"/>
      <c r="M251" s="363"/>
      <c r="N251" s="363"/>
      <c r="O251" s="363"/>
      <c r="P251" s="363"/>
      <c r="Q251" s="363"/>
      <c r="R251" s="363"/>
      <c r="S251" s="363"/>
      <c r="T251" s="363"/>
      <c r="U251" s="363"/>
      <c r="V251" s="383"/>
      <c r="W251" s="383"/>
      <c r="X251" s="383"/>
    </row>
    <row r="252" spans="1:24" s="151" customFormat="1" x14ac:dyDescent="0.15">
      <c r="A252" s="173"/>
      <c r="B252" s="174"/>
      <c r="C252" s="173"/>
      <c r="D252" s="173"/>
      <c r="E252" s="305"/>
      <c r="F252" s="305"/>
      <c r="G252" s="362"/>
      <c r="H252" s="362"/>
      <c r="I252" s="362"/>
      <c r="J252" s="363"/>
      <c r="K252" s="363"/>
      <c r="L252" s="363"/>
      <c r="M252" s="363"/>
      <c r="N252" s="363"/>
      <c r="O252" s="363"/>
      <c r="P252" s="363"/>
      <c r="Q252" s="363"/>
      <c r="R252" s="363"/>
      <c r="S252" s="363"/>
      <c r="T252" s="363"/>
      <c r="U252" s="363"/>
      <c r="V252" s="383"/>
      <c r="W252" s="383"/>
      <c r="X252" s="383"/>
    </row>
    <row r="253" spans="1:24" s="151" customFormat="1" x14ac:dyDescent="0.15">
      <c r="A253" s="173"/>
      <c r="B253" s="174"/>
      <c r="C253" s="173"/>
      <c r="D253" s="173"/>
      <c r="E253" s="305"/>
      <c r="F253" s="305"/>
      <c r="G253" s="362"/>
      <c r="H253" s="362"/>
      <c r="I253" s="362"/>
      <c r="J253" s="363"/>
      <c r="K253" s="363"/>
      <c r="L253" s="363"/>
      <c r="M253" s="363"/>
      <c r="N253" s="363"/>
      <c r="O253" s="363"/>
      <c r="P253" s="363"/>
      <c r="Q253" s="363"/>
      <c r="R253" s="363"/>
      <c r="S253" s="363"/>
      <c r="T253" s="363"/>
      <c r="U253" s="363"/>
      <c r="V253" s="383"/>
      <c r="W253" s="383"/>
      <c r="X253" s="383"/>
    </row>
    <row r="254" spans="1:24" s="151" customFormat="1" x14ac:dyDescent="0.15">
      <c r="A254" s="173"/>
      <c r="B254" s="174"/>
      <c r="C254" s="173"/>
      <c r="D254" s="173"/>
      <c r="E254" s="305"/>
      <c r="F254" s="305"/>
      <c r="G254" s="362"/>
      <c r="H254" s="362"/>
      <c r="I254" s="362"/>
      <c r="J254" s="363"/>
      <c r="K254" s="363"/>
      <c r="L254" s="363"/>
      <c r="M254" s="363"/>
      <c r="N254" s="363"/>
      <c r="O254" s="363"/>
      <c r="P254" s="363"/>
      <c r="Q254" s="363"/>
      <c r="R254" s="363"/>
      <c r="S254" s="363"/>
      <c r="T254" s="363"/>
      <c r="U254" s="363"/>
      <c r="V254" s="383"/>
      <c r="W254" s="383"/>
      <c r="X254" s="383"/>
    </row>
    <row r="255" spans="1:24" s="151" customFormat="1" x14ac:dyDescent="0.15">
      <c r="A255" s="173"/>
      <c r="B255" s="174"/>
      <c r="C255" s="173"/>
      <c r="D255" s="173"/>
      <c r="E255" s="305"/>
      <c r="F255" s="305"/>
      <c r="G255" s="362"/>
      <c r="H255" s="362"/>
      <c r="I255" s="362"/>
      <c r="J255" s="363"/>
      <c r="K255" s="363"/>
      <c r="L255" s="363"/>
      <c r="M255" s="363"/>
      <c r="N255" s="363"/>
      <c r="O255" s="363"/>
      <c r="P255" s="363"/>
      <c r="Q255" s="363"/>
      <c r="R255" s="363"/>
      <c r="S255" s="363"/>
      <c r="T255" s="363"/>
      <c r="U255" s="363"/>
      <c r="V255" s="383"/>
      <c r="W255" s="383"/>
      <c r="X255" s="383"/>
    </row>
    <row r="256" spans="1:24" s="151" customFormat="1" x14ac:dyDescent="0.15">
      <c r="A256" s="173"/>
      <c r="B256" s="174"/>
      <c r="C256" s="173"/>
      <c r="D256" s="173"/>
      <c r="E256" s="305"/>
      <c r="F256" s="305"/>
      <c r="G256" s="362"/>
      <c r="H256" s="362"/>
      <c r="I256" s="362"/>
      <c r="J256" s="363"/>
      <c r="K256" s="363"/>
      <c r="L256" s="363"/>
      <c r="M256" s="363"/>
      <c r="N256" s="363"/>
      <c r="O256" s="363"/>
      <c r="P256" s="363"/>
      <c r="Q256" s="363"/>
      <c r="R256" s="363"/>
      <c r="S256" s="363"/>
      <c r="T256" s="363"/>
      <c r="U256" s="363"/>
      <c r="V256" s="383"/>
      <c r="W256" s="383"/>
      <c r="X256" s="383"/>
    </row>
    <row r="257" spans="1:24" s="151" customFormat="1" x14ac:dyDescent="0.15">
      <c r="A257" s="173"/>
      <c r="B257" s="174"/>
      <c r="C257" s="173"/>
      <c r="D257" s="173"/>
      <c r="E257" s="305"/>
      <c r="F257" s="305"/>
      <c r="G257" s="362"/>
      <c r="H257" s="362"/>
      <c r="I257" s="362"/>
      <c r="J257" s="363"/>
      <c r="K257" s="363"/>
      <c r="L257" s="363"/>
      <c r="M257" s="363"/>
      <c r="N257" s="363"/>
      <c r="O257" s="363"/>
      <c r="P257" s="363"/>
      <c r="Q257" s="363"/>
      <c r="R257" s="363"/>
      <c r="S257" s="363"/>
      <c r="T257" s="363"/>
      <c r="U257" s="363"/>
      <c r="V257" s="383"/>
      <c r="W257" s="383"/>
      <c r="X257" s="383"/>
    </row>
    <row r="258" spans="1:24" s="151" customFormat="1" x14ac:dyDescent="0.15">
      <c r="A258" s="173"/>
      <c r="B258" s="174"/>
      <c r="C258" s="173"/>
      <c r="D258" s="173"/>
      <c r="E258" s="305"/>
      <c r="F258" s="305"/>
      <c r="G258" s="362"/>
      <c r="H258" s="362"/>
      <c r="I258" s="362"/>
      <c r="J258" s="363"/>
      <c r="K258" s="363"/>
      <c r="L258" s="363"/>
      <c r="M258" s="363"/>
      <c r="N258" s="363"/>
      <c r="O258" s="363"/>
      <c r="P258" s="363"/>
      <c r="Q258" s="363"/>
      <c r="R258" s="363"/>
      <c r="S258" s="363"/>
      <c r="T258" s="363"/>
      <c r="U258" s="363"/>
      <c r="V258" s="383"/>
      <c r="W258" s="383"/>
      <c r="X258" s="383"/>
    </row>
    <row r="259" spans="1:24" s="151" customFormat="1" x14ac:dyDescent="0.15">
      <c r="A259" s="173"/>
      <c r="B259" s="174"/>
      <c r="C259" s="173"/>
      <c r="D259" s="173"/>
      <c r="E259" s="305"/>
      <c r="F259" s="305"/>
      <c r="G259" s="362"/>
      <c r="H259" s="362"/>
      <c r="I259" s="362"/>
      <c r="J259" s="363"/>
      <c r="K259" s="363"/>
      <c r="L259" s="363"/>
      <c r="M259" s="363"/>
      <c r="N259" s="363"/>
      <c r="O259" s="363"/>
      <c r="P259" s="363"/>
      <c r="Q259" s="363"/>
      <c r="R259" s="363"/>
      <c r="S259" s="363"/>
      <c r="T259" s="363"/>
      <c r="U259" s="363"/>
      <c r="V259" s="383"/>
      <c r="W259" s="383"/>
      <c r="X259" s="383"/>
    </row>
    <row r="260" spans="1:24" s="151" customFormat="1" x14ac:dyDescent="0.15">
      <c r="A260" s="173"/>
      <c r="B260" s="174"/>
      <c r="C260" s="173"/>
      <c r="D260" s="173"/>
      <c r="E260" s="305"/>
      <c r="F260" s="305"/>
      <c r="G260" s="362"/>
      <c r="H260" s="362"/>
      <c r="I260" s="362"/>
      <c r="J260" s="363"/>
      <c r="K260" s="363"/>
      <c r="L260" s="363"/>
      <c r="M260" s="363"/>
      <c r="N260" s="363"/>
      <c r="O260" s="363"/>
      <c r="P260" s="363"/>
      <c r="Q260" s="363"/>
      <c r="R260" s="363"/>
      <c r="S260" s="363"/>
      <c r="T260" s="363"/>
      <c r="U260" s="363"/>
      <c r="V260" s="383"/>
      <c r="W260" s="383"/>
      <c r="X260" s="383"/>
    </row>
    <row r="261" spans="1:24" s="151" customFormat="1" x14ac:dyDescent="0.15">
      <c r="A261" s="173"/>
      <c r="B261" s="174"/>
      <c r="C261" s="173"/>
      <c r="D261" s="173"/>
      <c r="E261" s="305"/>
      <c r="F261" s="305"/>
      <c r="G261" s="362"/>
      <c r="H261" s="362"/>
      <c r="I261" s="362"/>
      <c r="J261" s="363"/>
      <c r="K261" s="363"/>
      <c r="L261" s="363"/>
      <c r="M261" s="363"/>
      <c r="N261" s="363"/>
      <c r="O261" s="363"/>
      <c r="P261" s="363"/>
      <c r="Q261" s="363"/>
      <c r="R261" s="363"/>
      <c r="S261" s="363"/>
      <c r="T261" s="363"/>
      <c r="U261" s="363"/>
      <c r="V261" s="383"/>
      <c r="W261" s="383"/>
      <c r="X261" s="383"/>
    </row>
    <row r="262" spans="1:24" s="151" customFormat="1" x14ac:dyDescent="0.15">
      <c r="A262" s="173"/>
      <c r="B262" s="174"/>
      <c r="C262" s="173"/>
      <c r="D262" s="173"/>
      <c r="E262" s="305"/>
      <c r="F262" s="305"/>
      <c r="G262" s="362"/>
      <c r="H262" s="362"/>
      <c r="I262" s="362"/>
      <c r="J262" s="363"/>
      <c r="K262" s="363"/>
      <c r="L262" s="363"/>
      <c r="M262" s="363"/>
      <c r="N262" s="363"/>
      <c r="O262" s="363"/>
      <c r="P262" s="363"/>
      <c r="Q262" s="363"/>
      <c r="R262" s="363"/>
      <c r="S262" s="363"/>
      <c r="T262" s="363"/>
      <c r="U262" s="363"/>
      <c r="V262" s="383"/>
      <c r="W262" s="383"/>
      <c r="X262" s="383"/>
    </row>
    <row r="263" spans="1:24" s="151" customFormat="1" x14ac:dyDescent="0.15">
      <c r="A263" s="173"/>
      <c r="B263" s="174"/>
      <c r="C263" s="173"/>
      <c r="D263" s="173"/>
      <c r="E263" s="305"/>
      <c r="F263" s="305"/>
      <c r="G263" s="362"/>
      <c r="H263" s="362"/>
      <c r="I263" s="362"/>
      <c r="J263" s="363"/>
      <c r="K263" s="363"/>
      <c r="L263" s="363"/>
      <c r="M263" s="363"/>
      <c r="N263" s="363"/>
      <c r="O263" s="363"/>
      <c r="P263" s="363"/>
      <c r="Q263" s="363"/>
      <c r="R263" s="363"/>
      <c r="S263" s="363"/>
      <c r="T263" s="363"/>
      <c r="U263" s="363"/>
      <c r="V263" s="383"/>
      <c r="W263" s="383"/>
      <c r="X263" s="383"/>
    </row>
    <row r="264" spans="1:24" s="151" customFormat="1" x14ac:dyDescent="0.15">
      <c r="A264" s="173"/>
      <c r="B264" s="174"/>
      <c r="C264" s="173"/>
      <c r="D264" s="173"/>
      <c r="E264" s="305"/>
      <c r="F264" s="305"/>
      <c r="G264" s="362"/>
      <c r="H264" s="362"/>
      <c r="I264" s="362"/>
      <c r="J264" s="363"/>
      <c r="K264" s="363"/>
      <c r="L264" s="363"/>
      <c r="M264" s="363"/>
      <c r="N264" s="363"/>
      <c r="O264" s="363"/>
      <c r="P264" s="363"/>
      <c r="Q264" s="363"/>
      <c r="R264" s="363"/>
      <c r="S264" s="363"/>
      <c r="T264" s="363"/>
      <c r="U264" s="363"/>
      <c r="V264" s="383"/>
      <c r="W264" s="383"/>
      <c r="X264" s="383"/>
    </row>
    <row r="265" spans="1:24" s="151" customFormat="1" x14ac:dyDescent="0.15">
      <c r="A265" s="173"/>
      <c r="B265" s="174"/>
      <c r="C265" s="173"/>
      <c r="D265" s="173"/>
      <c r="E265" s="305"/>
      <c r="F265" s="305"/>
      <c r="G265" s="362"/>
      <c r="H265" s="362"/>
      <c r="I265" s="362"/>
      <c r="J265" s="363"/>
      <c r="K265" s="363"/>
      <c r="L265" s="363"/>
      <c r="M265" s="363"/>
      <c r="N265" s="363"/>
      <c r="O265" s="363"/>
      <c r="P265" s="363"/>
      <c r="Q265" s="363"/>
      <c r="R265" s="363"/>
      <c r="S265" s="363"/>
      <c r="T265" s="363"/>
      <c r="U265" s="363"/>
      <c r="V265" s="383"/>
      <c r="W265" s="383"/>
      <c r="X265" s="383"/>
    </row>
    <row r="266" spans="1:24" s="151" customFormat="1" x14ac:dyDescent="0.15">
      <c r="A266" s="173"/>
      <c r="B266" s="174"/>
      <c r="C266" s="173"/>
      <c r="D266" s="173"/>
      <c r="E266" s="305"/>
      <c r="F266" s="305"/>
      <c r="G266" s="362"/>
      <c r="H266" s="362"/>
      <c r="I266" s="362"/>
      <c r="J266" s="363"/>
      <c r="K266" s="363"/>
      <c r="L266" s="363"/>
      <c r="M266" s="363"/>
      <c r="N266" s="363"/>
      <c r="O266" s="363"/>
      <c r="P266" s="363"/>
      <c r="Q266" s="363"/>
      <c r="R266" s="363"/>
      <c r="S266" s="363"/>
      <c r="T266" s="363"/>
      <c r="U266" s="363"/>
      <c r="V266" s="383"/>
      <c r="W266" s="383"/>
      <c r="X266" s="383"/>
    </row>
    <row r="267" spans="1:24" s="151" customFormat="1" x14ac:dyDescent="0.15">
      <c r="A267" s="173"/>
      <c r="B267" s="174"/>
      <c r="C267" s="173"/>
      <c r="D267" s="173"/>
      <c r="E267" s="305"/>
      <c r="F267" s="305"/>
      <c r="G267" s="362"/>
      <c r="H267" s="362"/>
      <c r="I267" s="362"/>
      <c r="J267" s="363"/>
      <c r="K267" s="363"/>
      <c r="L267" s="363"/>
      <c r="M267" s="363"/>
      <c r="N267" s="363"/>
      <c r="O267" s="363"/>
      <c r="P267" s="363"/>
      <c r="Q267" s="363"/>
      <c r="R267" s="363"/>
      <c r="S267" s="363"/>
      <c r="T267" s="363"/>
      <c r="U267" s="363"/>
      <c r="V267" s="383"/>
      <c r="W267" s="383"/>
      <c r="X267" s="383"/>
    </row>
    <row r="268" spans="1:24" s="151" customFormat="1" x14ac:dyDescent="0.15">
      <c r="A268" s="173"/>
      <c r="B268" s="174"/>
      <c r="C268" s="173"/>
      <c r="D268" s="173"/>
      <c r="E268" s="305"/>
      <c r="F268" s="305"/>
      <c r="G268" s="362"/>
      <c r="H268" s="362"/>
      <c r="I268" s="362"/>
      <c r="J268" s="363"/>
      <c r="K268" s="363"/>
      <c r="L268" s="363"/>
      <c r="M268" s="363"/>
      <c r="N268" s="363"/>
      <c r="O268" s="363"/>
      <c r="P268" s="363"/>
      <c r="Q268" s="363"/>
      <c r="R268" s="363"/>
      <c r="S268" s="363"/>
      <c r="T268" s="363"/>
      <c r="U268" s="363"/>
      <c r="V268" s="383"/>
      <c r="W268" s="383"/>
      <c r="X268" s="383"/>
    </row>
    <row r="269" spans="1:24" s="151" customFormat="1" x14ac:dyDescent="0.15">
      <c r="A269" s="173"/>
      <c r="B269" s="174"/>
      <c r="C269" s="173"/>
      <c r="D269" s="173"/>
      <c r="E269" s="305"/>
      <c r="F269" s="305"/>
      <c r="G269" s="362"/>
      <c r="H269" s="362"/>
      <c r="I269" s="362"/>
      <c r="J269" s="363"/>
      <c r="K269" s="363"/>
      <c r="L269" s="363"/>
      <c r="M269" s="363"/>
      <c r="N269" s="363"/>
      <c r="O269" s="363"/>
      <c r="P269" s="363"/>
      <c r="Q269" s="363"/>
      <c r="R269" s="363"/>
      <c r="S269" s="363"/>
      <c r="T269" s="363"/>
      <c r="U269" s="363"/>
      <c r="V269" s="383"/>
      <c r="W269" s="383"/>
      <c r="X269" s="383"/>
    </row>
    <row r="270" spans="1:24" s="151" customFormat="1" x14ac:dyDescent="0.15">
      <c r="A270" s="173"/>
      <c r="B270" s="174"/>
      <c r="C270" s="173"/>
      <c r="D270" s="173"/>
      <c r="E270" s="305"/>
      <c r="F270" s="305"/>
      <c r="G270" s="362"/>
      <c r="H270" s="362"/>
      <c r="I270" s="362"/>
      <c r="J270" s="363"/>
      <c r="K270" s="363"/>
      <c r="L270" s="363"/>
      <c r="M270" s="363"/>
      <c r="N270" s="363"/>
      <c r="O270" s="363"/>
      <c r="P270" s="363"/>
      <c r="Q270" s="363"/>
      <c r="R270" s="363"/>
      <c r="S270" s="363"/>
      <c r="T270" s="363"/>
      <c r="U270" s="363"/>
      <c r="V270" s="383"/>
      <c r="W270" s="383"/>
      <c r="X270" s="383"/>
    </row>
    <row r="271" spans="1:24" s="151" customFormat="1" x14ac:dyDescent="0.15">
      <c r="A271" s="173"/>
      <c r="B271" s="174"/>
      <c r="C271" s="173"/>
      <c r="D271" s="173"/>
      <c r="E271" s="305"/>
      <c r="F271" s="305"/>
      <c r="G271" s="362"/>
      <c r="H271" s="362"/>
      <c r="I271" s="362"/>
      <c r="J271" s="363"/>
      <c r="K271" s="363"/>
      <c r="L271" s="363"/>
      <c r="M271" s="363"/>
      <c r="N271" s="363"/>
      <c r="O271" s="363"/>
      <c r="P271" s="363"/>
      <c r="Q271" s="363"/>
      <c r="R271" s="363"/>
      <c r="S271" s="363"/>
      <c r="T271" s="363"/>
      <c r="U271" s="363"/>
      <c r="V271" s="383"/>
      <c r="W271" s="383"/>
      <c r="X271" s="383"/>
    </row>
    <row r="272" spans="1:24" s="151" customFormat="1" x14ac:dyDescent="0.15">
      <c r="A272" s="173"/>
      <c r="B272" s="174"/>
      <c r="C272" s="173"/>
      <c r="D272" s="173"/>
      <c r="E272" s="305"/>
      <c r="F272" s="305"/>
      <c r="G272" s="362"/>
      <c r="H272" s="362"/>
      <c r="I272" s="362"/>
      <c r="J272" s="363"/>
      <c r="K272" s="363"/>
      <c r="L272" s="363"/>
      <c r="M272" s="363"/>
      <c r="N272" s="363"/>
      <c r="O272" s="363"/>
      <c r="P272" s="363"/>
      <c r="Q272" s="363"/>
      <c r="R272" s="363"/>
      <c r="S272" s="363"/>
      <c r="T272" s="363"/>
      <c r="U272" s="363"/>
      <c r="V272" s="383"/>
      <c r="W272" s="383"/>
      <c r="X272" s="383"/>
    </row>
    <row r="273" spans="1:24" s="151" customFormat="1" x14ac:dyDescent="0.15">
      <c r="A273" s="173"/>
      <c r="B273" s="174"/>
      <c r="C273" s="173"/>
      <c r="D273" s="173"/>
      <c r="E273" s="305"/>
      <c r="F273" s="305"/>
      <c r="G273" s="362"/>
      <c r="H273" s="362"/>
      <c r="I273" s="362"/>
      <c r="J273" s="363"/>
      <c r="K273" s="363"/>
      <c r="L273" s="363"/>
      <c r="M273" s="363"/>
      <c r="N273" s="363"/>
      <c r="O273" s="363"/>
      <c r="P273" s="363"/>
      <c r="Q273" s="363"/>
      <c r="R273" s="363"/>
      <c r="S273" s="363"/>
      <c r="T273" s="363"/>
      <c r="U273" s="363"/>
      <c r="V273" s="383"/>
      <c r="W273" s="383"/>
      <c r="X273" s="383"/>
    </row>
    <row r="274" spans="1:24" s="151" customFormat="1" x14ac:dyDescent="0.15">
      <c r="A274" s="173"/>
      <c r="B274" s="174"/>
      <c r="C274" s="173"/>
      <c r="D274" s="173"/>
      <c r="E274" s="305"/>
      <c r="F274" s="305"/>
      <c r="G274" s="362"/>
      <c r="H274" s="362"/>
      <c r="I274" s="362"/>
      <c r="J274" s="363"/>
      <c r="K274" s="363"/>
      <c r="L274" s="363"/>
      <c r="M274" s="363"/>
      <c r="N274" s="363"/>
      <c r="O274" s="363"/>
      <c r="P274" s="363"/>
      <c r="Q274" s="363"/>
      <c r="R274" s="363"/>
      <c r="S274" s="363"/>
      <c r="T274" s="363"/>
      <c r="U274" s="363"/>
      <c r="V274" s="383"/>
      <c r="W274" s="383"/>
      <c r="X274" s="383"/>
    </row>
    <row r="275" spans="1:24" s="151" customFormat="1" x14ac:dyDescent="0.15">
      <c r="A275" s="173"/>
      <c r="B275" s="174"/>
      <c r="C275" s="173"/>
      <c r="D275" s="173"/>
      <c r="E275" s="305"/>
      <c r="F275" s="305"/>
      <c r="G275" s="362"/>
      <c r="H275" s="362"/>
      <c r="I275" s="362"/>
      <c r="J275" s="363"/>
      <c r="K275" s="363"/>
      <c r="L275" s="363"/>
      <c r="M275" s="363"/>
      <c r="N275" s="363"/>
      <c r="O275" s="363"/>
      <c r="P275" s="363"/>
      <c r="Q275" s="363"/>
      <c r="R275" s="363"/>
      <c r="S275" s="363"/>
      <c r="T275" s="363"/>
      <c r="U275" s="363"/>
      <c r="V275" s="383"/>
      <c r="W275" s="383"/>
      <c r="X275" s="383"/>
    </row>
  </sheetData>
  <mergeCells count="27">
    <mergeCell ref="S6:U6"/>
    <mergeCell ref="S7:S8"/>
    <mergeCell ref="T7:U7"/>
    <mergeCell ref="D6:F6"/>
    <mergeCell ref="G6:I6"/>
    <mergeCell ref="M6:O6"/>
    <mergeCell ref="M7:M8"/>
    <mergeCell ref="Q7:R7"/>
    <mergeCell ref="E7:F7"/>
    <mergeCell ref="K7:L7"/>
    <mergeCell ref="G7:G8"/>
    <mergeCell ref="V2:AB2"/>
    <mergeCell ref="Y7:Y8"/>
    <mergeCell ref="V6:X6"/>
    <mergeCell ref="W7:X7"/>
    <mergeCell ref="V7:V8"/>
    <mergeCell ref="A4:X4"/>
    <mergeCell ref="N7:O7"/>
    <mergeCell ref="B6:B8"/>
    <mergeCell ref="J7:J8"/>
    <mergeCell ref="P7:P8"/>
    <mergeCell ref="A6:A8"/>
    <mergeCell ref="J6:L6"/>
    <mergeCell ref="P6:R6"/>
    <mergeCell ref="H7:I7"/>
    <mergeCell ref="C6:C8"/>
    <mergeCell ref="D7:D8"/>
  </mergeCells>
  <phoneticPr fontId="0" type="noConversion"/>
  <pageMargins left="0.7" right="0.7" top="0.75" bottom="0.75" header="0.3" footer="0.3"/>
  <pageSetup paperSize="9" scale="63" orientation="landscape" r:id="rId1"/>
  <headerFooter alignWithMargins="0"/>
  <colBreaks count="1" manualBreakCount="1">
    <brk id="2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A109"/>
  <sheetViews>
    <sheetView view="pageBreakPreview" topLeftCell="I1" zoomScaleNormal="100" zoomScaleSheetLayoutView="100" workbookViewId="0">
      <selection activeCell="Y12" sqref="Y12"/>
    </sheetView>
  </sheetViews>
  <sheetFormatPr defaultRowHeight="10.5" x14ac:dyDescent="0.15"/>
  <cols>
    <col min="1" max="1" width="8" style="2" customWidth="1"/>
    <col min="2" max="2" width="48.83203125" style="3" customWidth="1"/>
    <col min="3" max="3" width="9.6640625" style="2" customWidth="1"/>
    <col min="4" max="4" width="11.5" style="2" customWidth="1"/>
    <col min="5" max="7" width="17.5" style="2" hidden="1" customWidth="1"/>
    <col min="8" max="10" width="16.5" style="2" customWidth="1"/>
    <col min="11" max="11" width="15.83203125" style="1" customWidth="1"/>
    <col min="12" max="12" width="13.33203125" style="1" customWidth="1"/>
    <col min="13" max="13" width="16.1640625" style="1" customWidth="1"/>
    <col min="14" max="14" width="0.1640625" style="1" customWidth="1"/>
    <col min="15" max="16" width="14.5" style="1" hidden="1" customWidth="1"/>
    <col min="17" max="19" width="14.33203125" style="1" customWidth="1"/>
    <col min="20" max="20" width="13.1640625" style="1" customWidth="1"/>
    <col min="21" max="21" width="14.5" style="1" customWidth="1"/>
    <col min="22" max="22" width="14.1640625" style="1" customWidth="1"/>
    <col min="23" max="23" width="13.1640625" style="1" customWidth="1"/>
    <col min="24" max="24" width="14.5" style="1" customWidth="1"/>
    <col min="25" max="25" width="14.1640625" style="1" customWidth="1"/>
    <col min="26" max="26" width="22.83203125" hidden="1" customWidth="1"/>
  </cols>
  <sheetData>
    <row r="2" spans="1:27" ht="15.75" x14ac:dyDescent="0.15">
      <c r="B2" s="4"/>
      <c r="M2" s="4"/>
      <c r="N2" s="4"/>
      <c r="O2" s="4"/>
      <c r="P2" s="4"/>
      <c r="S2" s="4"/>
      <c r="Z2" s="58" t="s">
        <v>65</v>
      </c>
      <c r="AA2" s="58"/>
    </row>
    <row r="3" spans="1:27" ht="14.25" customHeight="1" x14ac:dyDescent="0.15"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</row>
    <row r="4" spans="1:27" ht="41.25" customHeight="1" x14ac:dyDescent="0.15">
      <c r="A4" s="486" t="s">
        <v>934</v>
      </c>
      <c r="B4" s="487"/>
      <c r="C4" s="487"/>
      <c r="D4" s="487"/>
      <c r="E4" s="487"/>
      <c r="F4" s="487"/>
      <c r="G4" s="487"/>
      <c r="H4" s="487"/>
      <c r="I4" s="487"/>
      <c r="J4" s="487"/>
      <c r="K4" s="487"/>
      <c r="L4" s="487"/>
      <c r="M4" s="487"/>
      <c r="N4" s="487"/>
      <c r="O4" s="487"/>
      <c r="P4" s="487"/>
      <c r="Q4" s="487"/>
      <c r="R4" s="487"/>
      <c r="S4" s="487"/>
      <c r="T4" s="487"/>
      <c r="U4" s="487"/>
      <c r="V4" s="487"/>
      <c r="W4" s="487"/>
      <c r="X4" s="487"/>
      <c r="Y4" s="487"/>
    </row>
    <row r="5" spans="1:27" ht="15" customHeight="1" thickBot="1" x14ac:dyDescent="0.2">
      <c r="A5" s="28"/>
      <c r="B5" s="29"/>
      <c r="C5" s="28"/>
      <c r="D5" s="28"/>
      <c r="E5" s="28"/>
      <c r="F5" s="28"/>
      <c r="G5" s="28"/>
      <c r="H5" s="28"/>
      <c r="I5" s="28"/>
      <c r="J5" s="28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W5" s="30"/>
      <c r="X5" s="30"/>
      <c r="Z5" s="31" t="s">
        <v>69</v>
      </c>
    </row>
    <row r="6" spans="1:27" ht="22.5" customHeight="1" x14ac:dyDescent="0.15">
      <c r="A6" s="491" t="s">
        <v>70</v>
      </c>
      <c r="B6" s="493" t="s">
        <v>71</v>
      </c>
      <c r="C6" s="494" t="s">
        <v>72</v>
      </c>
      <c r="D6" s="488" t="s">
        <v>256</v>
      </c>
      <c r="E6" s="475" t="s">
        <v>66</v>
      </c>
      <c r="F6" s="475"/>
      <c r="G6" s="475"/>
      <c r="H6" s="475" t="s">
        <v>890</v>
      </c>
      <c r="I6" s="475"/>
      <c r="J6" s="475"/>
      <c r="K6" s="475" t="s">
        <v>891</v>
      </c>
      <c r="L6" s="475"/>
      <c r="M6" s="475"/>
      <c r="N6" s="483" t="s">
        <v>67</v>
      </c>
      <c r="O6" s="484"/>
      <c r="P6" s="485"/>
      <c r="Q6" s="475" t="s">
        <v>252</v>
      </c>
      <c r="R6" s="475"/>
      <c r="S6" s="475"/>
      <c r="T6" s="475" t="s">
        <v>253</v>
      </c>
      <c r="U6" s="475"/>
      <c r="V6" s="490"/>
      <c r="W6" s="475" t="s">
        <v>888</v>
      </c>
      <c r="X6" s="475"/>
      <c r="Y6" s="490"/>
      <c r="Z6" s="48"/>
    </row>
    <row r="7" spans="1:27" ht="18.75" customHeight="1" x14ac:dyDescent="0.15">
      <c r="A7" s="492"/>
      <c r="B7" s="474"/>
      <c r="C7" s="495"/>
      <c r="D7" s="489"/>
      <c r="E7" s="474" t="s">
        <v>73</v>
      </c>
      <c r="F7" s="474" t="s">
        <v>74</v>
      </c>
      <c r="G7" s="474"/>
      <c r="H7" s="474" t="s">
        <v>73</v>
      </c>
      <c r="I7" s="474" t="s">
        <v>74</v>
      </c>
      <c r="J7" s="474"/>
      <c r="K7" s="474" t="s">
        <v>73</v>
      </c>
      <c r="L7" s="474" t="s">
        <v>74</v>
      </c>
      <c r="M7" s="474"/>
      <c r="N7" s="474" t="s">
        <v>73</v>
      </c>
      <c r="O7" s="474" t="s">
        <v>74</v>
      </c>
      <c r="P7" s="474"/>
      <c r="Q7" s="474" t="s">
        <v>73</v>
      </c>
      <c r="R7" s="474" t="s">
        <v>74</v>
      </c>
      <c r="S7" s="474"/>
      <c r="T7" s="474" t="s">
        <v>73</v>
      </c>
      <c r="U7" s="474" t="s">
        <v>74</v>
      </c>
      <c r="V7" s="482"/>
      <c r="W7" s="474" t="s">
        <v>73</v>
      </c>
      <c r="X7" s="474" t="s">
        <v>74</v>
      </c>
      <c r="Y7" s="482"/>
      <c r="Z7" s="457" t="s">
        <v>68</v>
      </c>
    </row>
    <row r="8" spans="1:27" ht="38.25" customHeight="1" x14ac:dyDescent="0.15">
      <c r="A8" s="492"/>
      <c r="B8" s="474"/>
      <c r="C8" s="495"/>
      <c r="D8" s="489"/>
      <c r="E8" s="474"/>
      <c r="F8" s="14" t="s">
        <v>75</v>
      </c>
      <c r="G8" s="14" t="s">
        <v>76</v>
      </c>
      <c r="H8" s="474"/>
      <c r="I8" s="14" t="s">
        <v>75</v>
      </c>
      <c r="J8" s="14" t="s">
        <v>76</v>
      </c>
      <c r="K8" s="474"/>
      <c r="L8" s="14" t="s">
        <v>75</v>
      </c>
      <c r="M8" s="14" t="s">
        <v>76</v>
      </c>
      <c r="N8" s="474"/>
      <c r="O8" s="14" t="s">
        <v>75</v>
      </c>
      <c r="P8" s="14" t="s">
        <v>76</v>
      </c>
      <c r="Q8" s="474"/>
      <c r="R8" s="14" t="s">
        <v>75</v>
      </c>
      <c r="S8" s="14" t="s">
        <v>76</v>
      </c>
      <c r="T8" s="474"/>
      <c r="U8" s="441" t="s">
        <v>75</v>
      </c>
      <c r="V8" s="47" t="s">
        <v>76</v>
      </c>
      <c r="W8" s="474"/>
      <c r="X8" s="14" t="s">
        <v>75</v>
      </c>
      <c r="Y8" s="47" t="s">
        <v>76</v>
      </c>
      <c r="Z8" s="457"/>
    </row>
    <row r="9" spans="1:27" ht="12.75" customHeight="1" x14ac:dyDescent="0.15">
      <c r="A9" s="15">
        <v>1</v>
      </c>
      <c r="B9" s="12">
        <v>2</v>
      </c>
      <c r="C9" s="12">
        <v>3</v>
      </c>
      <c r="D9" s="12">
        <v>4</v>
      </c>
      <c r="E9" s="12">
        <v>5</v>
      </c>
      <c r="F9" s="12">
        <v>6</v>
      </c>
      <c r="G9" s="12">
        <v>7</v>
      </c>
      <c r="H9" s="12">
        <v>8</v>
      </c>
      <c r="I9" s="12">
        <v>9</v>
      </c>
      <c r="J9" s="12">
        <v>10</v>
      </c>
      <c r="K9" s="12">
        <v>11</v>
      </c>
      <c r="L9" s="12">
        <v>12</v>
      </c>
      <c r="M9" s="12">
        <v>13</v>
      </c>
      <c r="N9" s="12">
        <v>14</v>
      </c>
      <c r="O9" s="12">
        <v>15</v>
      </c>
      <c r="P9" s="12">
        <v>16</v>
      </c>
      <c r="Q9" s="12">
        <v>17</v>
      </c>
      <c r="R9" s="12">
        <v>18</v>
      </c>
      <c r="S9" s="12">
        <v>19</v>
      </c>
      <c r="T9" s="439">
        <v>20</v>
      </c>
      <c r="U9" s="439">
        <v>21</v>
      </c>
      <c r="V9" s="442">
        <v>22</v>
      </c>
      <c r="W9" s="12">
        <v>20</v>
      </c>
      <c r="X9" s="12">
        <v>21</v>
      </c>
      <c r="Y9" s="46">
        <v>22</v>
      </c>
      <c r="Z9" s="52">
        <v>22</v>
      </c>
    </row>
    <row r="10" spans="1:27" s="144" customFormat="1" ht="79.150000000000006" customHeight="1" x14ac:dyDescent="0.15">
      <c r="A10" s="137" t="s">
        <v>77</v>
      </c>
      <c r="B10" s="138" t="s">
        <v>78</v>
      </c>
      <c r="C10" s="139" t="s">
        <v>79</v>
      </c>
      <c r="D10" s="176" t="s">
        <v>56</v>
      </c>
      <c r="E10" s="140">
        <f>'2'!D10</f>
        <v>590594.59789999994</v>
      </c>
      <c r="F10" s="140">
        <f>'2'!E10</f>
        <v>583705.98190000001</v>
      </c>
      <c r="G10" s="140">
        <f>'2'!F10</f>
        <v>6888.616</v>
      </c>
      <c r="H10" s="140">
        <f>'2'!G10</f>
        <v>708245.97</v>
      </c>
      <c r="I10" s="140">
        <f>'2'!H10</f>
        <v>638213.37</v>
      </c>
      <c r="J10" s="140">
        <f>'2'!I10</f>
        <v>70032.600000000006</v>
      </c>
      <c r="K10" s="140">
        <f>'2'!J10</f>
        <v>654604.4</v>
      </c>
      <c r="L10" s="140">
        <f>'2'!K10</f>
        <v>654604.4</v>
      </c>
      <c r="M10" s="140">
        <f>'2'!L10</f>
        <v>0</v>
      </c>
      <c r="N10" s="140">
        <f>'2'!M10</f>
        <v>0</v>
      </c>
      <c r="O10" s="140">
        <f>'2'!N10</f>
        <v>0</v>
      </c>
      <c r="P10" s="140">
        <f>'2'!O10</f>
        <v>0</v>
      </c>
      <c r="Q10" s="155">
        <f>'2'!P10</f>
        <v>657374</v>
      </c>
      <c r="R10" s="155">
        <f>'2'!Q10</f>
        <v>657374</v>
      </c>
      <c r="S10" s="140">
        <f>'2'!R10</f>
        <v>0</v>
      </c>
      <c r="T10" s="140">
        <f>'2'!S10</f>
        <v>661721.47</v>
      </c>
      <c r="U10" s="140">
        <f>'2'!T10</f>
        <v>661721.47</v>
      </c>
      <c r="V10" s="140">
        <f>'2'!U10</f>
        <v>0</v>
      </c>
      <c r="W10" s="140">
        <f>'2'!V10</f>
        <v>665921.47</v>
      </c>
      <c r="X10" s="140">
        <f>'2'!W10</f>
        <v>665921.47</v>
      </c>
      <c r="Y10" s="140">
        <f>'2'!X10</f>
        <v>0</v>
      </c>
      <c r="Z10" s="177"/>
    </row>
    <row r="11" spans="1:27" s="151" customFormat="1" ht="12.75" customHeight="1" x14ac:dyDescent="0.15">
      <c r="A11" s="145"/>
      <c r="B11" s="146" t="s">
        <v>74</v>
      </c>
      <c r="C11" s="147"/>
      <c r="D11" s="147"/>
      <c r="E11" s="78"/>
      <c r="F11" s="78"/>
      <c r="G11" s="78"/>
      <c r="H11" s="147"/>
      <c r="I11" s="147"/>
      <c r="J11" s="147"/>
      <c r="K11" s="148"/>
      <c r="L11" s="148"/>
      <c r="M11" s="148"/>
      <c r="N11" s="148"/>
      <c r="O11" s="148"/>
      <c r="P11" s="148"/>
      <c r="Q11" s="178"/>
      <c r="R11" s="178"/>
      <c r="S11" s="148"/>
      <c r="T11" s="148"/>
      <c r="U11" s="148"/>
      <c r="V11" s="148"/>
      <c r="W11" s="148"/>
      <c r="X11" s="148"/>
      <c r="Y11" s="148"/>
      <c r="Z11" s="179"/>
    </row>
    <row r="12" spans="1:27" s="144" customFormat="1" ht="73.900000000000006" customHeight="1" x14ac:dyDescent="0.15">
      <c r="A12" s="137" t="s">
        <v>80</v>
      </c>
      <c r="B12" s="138" t="s">
        <v>81</v>
      </c>
      <c r="C12" s="139" t="s">
        <v>82</v>
      </c>
      <c r="D12" s="176" t="s">
        <v>56</v>
      </c>
      <c r="E12" s="140">
        <f>F12</f>
        <v>77980.894</v>
      </c>
      <c r="F12" s="140">
        <f>'2'!E12</f>
        <v>77980.894</v>
      </c>
      <c r="G12" s="140" t="str">
        <f>'2'!F12</f>
        <v>X</v>
      </c>
      <c r="H12" s="140">
        <f>I12</f>
        <v>90816</v>
      </c>
      <c r="I12" s="140">
        <f>'2'!H12</f>
        <v>90816</v>
      </c>
      <c r="J12" s="140" t="str">
        <f>'2'!I12</f>
        <v>X</v>
      </c>
      <c r="K12" s="140">
        <f>L12</f>
        <v>90080</v>
      </c>
      <c r="L12" s="140">
        <f>'2'!K12</f>
        <v>90080</v>
      </c>
      <c r="M12" s="140" t="str">
        <f>'2'!L12</f>
        <v>X</v>
      </c>
      <c r="N12" s="140">
        <f>O12</f>
        <v>0</v>
      </c>
      <c r="O12" s="140">
        <f>'2'!N12</f>
        <v>0</v>
      </c>
      <c r="P12" s="140" t="str">
        <f>'2'!O12</f>
        <v>X</v>
      </c>
      <c r="Q12" s="155">
        <f>R12</f>
        <v>90350</v>
      </c>
      <c r="R12" s="155">
        <f>'2'!Q12</f>
        <v>90350</v>
      </c>
      <c r="S12" s="140" t="str">
        <f>'2'!R12</f>
        <v>X</v>
      </c>
      <c r="T12" s="140">
        <f>U12</f>
        <v>92115.64</v>
      </c>
      <c r="U12" s="140">
        <f>'2'!T12</f>
        <v>92115.64</v>
      </c>
      <c r="V12" s="140" t="str">
        <f>'2'!U12</f>
        <v>X</v>
      </c>
      <c r="W12" s="140">
        <f>X12</f>
        <v>96115.64</v>
      </c>
      <c r="X12" s="140">
        <f>'2'!W12</f>
        <v>96115.64</v>
      </c>
      <c r="Y12" s="140" t="str">
        <f>'2'!X12</f>
        <v>X</v>
      </c>
      <c r="Z12" s="177"/>
    </row>
    <row r="13" spans="1:27" s="151" customFormat="1" ht="12.75" customHeight="1" x14ac:dyDescent="0.15">
      <c r="A13" s="145"/>
      <c r="B13" s="146" t="s">
        <v>74</v>
      </c>
      <c r="C13" s="147"/>
      <c r="D13" s="147"/>
      <c r="E13" s="78"/>
      <c r="F13" s="78"/>
      <c r="G13" s="78"/>
      <c r="H13" s="78"/>
      <c r="I13" s="78"/>
      <c r="J13" s="78"/>
      <c r="K13" s="78"/>
      <c r="L13" s="78"/>
      <c r="M13" s="78"/>
      <c r="N13" s="78"/>
      <c r="O13" s="78"/>
      <c r="P13" s="78"/>
      <c r="Q13" s="160"/>
      <c r="R13" s="160"/>
      <c r="S13" s="78"/>
      <c r="T13" s="78"/>
      <c r="U13" s="78"/>
      <c r="V13" s="78"/>
      <c r="W13" s="78"/>
      <c r="X13" s="78"/>
      <c r="Y13" s="78"/>
      <c r="Z13" s="179"/>
    </row>
    <row r="14" spans="1:27" s="144" customFormat="1" ht="77.25" customHeight="1" x14ac:dyDescent="0.15">
      <c r="A14" s="137" t="s">
        <v>97</v>
      </c>
      <c r="B14" s="138" t="s">
        <v>98</v>
      </c>
      <c r="C14" s="139" t="s">
        <v>99</v>
      </c>
      <c r="D14" s="176" t="s">
        <v>56</v>
      </c>
      <c r="E14" s="140">
        <f>'2'!E22</f>
        <v>8198.3729999999996</v>
      </c>
      <c r="F14" s="140">
        <f>E14</f>
        <v>8198.3729999999996</v>
      </c>
      <c r="G14" s="140" t="str">
        <f>'2'!F14</f>
        <v>X</v>
      </c>
      <c r="H14" s="140">
        <f>'2'!H22</f>
        <v>8710</v>
      </c>
      <c r="I14" s="140">
        <f>H14</f>
        <v>8710</v>
      </c>
      <c r="J14" s="140" t="str">
        <f>'2'!I14</f>
        <v>X</v>
      </c>
      <c r="K14" s="140">
        <f>'2'!K22</f>
        <v>9180</v>
      </c>
      <c r="L14" s="140">
        <f>K14</f>
        <v>9180</v>
      </c>
      <c r="M14" s="140" t="str">
        <f>'2'!L14</f>
        <v>X</v>
      </c>
      <c r="N14" s="140">
        <f>'2'!N22</f>
        <v>0</v>
      </c>
      <c r="O14" s="140">
        <f>N14</f>
        <v>0</v>
      </c>
      <c r="P14" s="140" t="str">
        <f>'2'!O14</f>
        <v>X</v>
      </c>
      <c r="Q14" s="155">
        <f>'2'!Q22</f>
        <v>9550</v>
      </c>
      <c r="R14" s="155">
        <f>Q14</f>
        <v>9550</v>
      </c>
      <c r="S14" s="140" t="str">
        <f>'2'!R14</f>
        <v>X</v>
      </c>
      <c r="T14" s="140">
        <f>'2'!T22</f>
        <v>10465.64</v>
      </c>
      <c r="U14" s="140">
        <f>T14</f>
        <v>10465.64</v>
      </c>
      <c r="V14" s="140" t="str">
        <f>'2'!U14</f>
        <v>X</v>
      </c>
      <c r="W14" s="140">
        <f>'2'!W22</f>
        <v>10465.64</v>
      </c>
      <c r="X14" s="140">
        <f>W14</f>
        <v>10465.64</v>
      </c>
      <c r="Y14" s="140" t="str">
        <f>'2'!X14</f>
        <v>X</v>
      </c>
      <c r="Z14" s="177"/>
    </row>
    <row r="15" spans="1:27" s="151" customFormat="1" ht="12.75" customHeight="1" x14ac:dyDescent="0.15">
      <c r="A15" s="145"/>
      <c r="B15" s="146" t="s">
        <v>74</v>
      </c>
      <c r="C15" s="147"/>
      <c r="D15" s="147"/>
      <c r="E15" s="78"/>
      <c r="F15" s="78"/>
      <c r="G15" s="78"/>
      <c r="H15" s="147"/>
      <c r="I15" s="147"/>
      <c r="J15" s="147"/>
      <c r="K15" s="163"/>
      <c r="L15" s="163"/>
      <c r="M15" s="163"/>
      <c r="N15" s="163"/>
      <c r="O15" s="163"/>
      <c r="P15" s="163"/>
      <c r="Q15" s="180"/>
      <c r="R15" s="180"/>
      <c r="S15" s="163"/>
      <c r="T15" s="163"/>
      <c r="U15" s="163"/>
      <c r="V15" s="163"/>
      <c r="W15" s="163"/>
      <c r="X15" s="163"/>
      <c r="Y15" s="163"/>
      <c r="Z15" s="179"/>
    </row>
    <row r="16" spans="1:27" s="151" customFormat="1" ht="42" customHeight="1" x14ac:dyDescent="0.15">
      <c r="A16" s="145" t="s">
        <v>100</v>
      </c>
      <c r="B16" s="146" t="s">
        <v>101</v>
      </c>
      <c r="C16" s="147" t="s">
        <v>79</v>
      </c>
      <c r="D16" s="147"/>
      <c r="E16" s="78"/>
      <c r="F16" s="78"/>
      <c r="G16" s="78"/>
      <c r="H16" s="147"/>
      <c r="I16" s="147"/>
      <c r="J16" s="147"/>
      <c r="K16" s="163"/>
      <c r="L16" s="163"/>
      <c r="M16" s="163"/>
      <c r="N16" s="163"/>
      <c r="O16" s="163"/>
      <c r="P16" s="163"/>
      <c r="Q16" s="180"/>
      <c r="R16" s="180"/>
      <c r="S16" s="163"/>
      <c r="T16" s="163"/>
      <c r="U16" s="163"/>
      <c r="V16" s="163"/>
      <c r="W16" s="163"/>
      <c r="X16" s="163"/>
      <c r="Y16" s="163"/>
      <c r="Z16" s="177"/>
    </row>
    <row r="17" spans="1:26" s="151" customFormat="1" ht="60.75" customHeight="1" x14ac:dyDescent="0.15">
      <c r="A17" s="145" t="s">
        <v>102</v>
      </c>
      <c r="B17" s="146" t="s">
        <v>103</v>
      </c>
      <c r="C17" s="147" t="s">
        <v>79</v>
      </c>
      <c r="D17" s="147"/>
      <c r="E17" s="78"/>
      <c r="F17" s="78"/>
      <c r="G17" s="78"/>
      <c r="H17" s="147"/>
      <c r="I17" s="147"/>
      <c r="J17" s="147"/>
      <c r="K17" s="181"/>
      <c r="L17" s="181"/>
      <c r="M17" s="181"/>
      <c r="N17" s="181"/>
      <c r="O17" s="181"/>
      <c r="P17" s="181"/>
      <c r="Q17" s="182"/>
      <c r="R17" s="182"/>
      <c r="S17" s="181"/>
      <c r="T17" s="181"/>
      <c r="U17" s="181"/>
      <c r="V17" s="181"/>
      <c r="W17" s="181"/>
      <c r="X17" s="181"/>
      <c r="Y17" s="181"/>
      <c r="Z17" s="177"/>
    </row>
    <row r="18" spans="1:26" s="151" customFormat="1" ht="37.9" customHeight="1" x14ac:dyDescent="0.15">
      <c r="A18" s="145" t="s">
        <v>104</v>
      </c>
      <c r="B18" s="146" t="s">
        <v>105</v>
      </c>
      <c r="C18" s="147" t="s">
        <v>79</v>
      </c>
      <c r="D18" s="147"/>
      <c r="E18" s="78"/>
      <c r="F18" s="78"/>
      <c r="G18" s="78"/>
      <c r="H18" s="147"/>
      <c r="I18" s="147"/>
      <c r="J18" s="147"/>
      <c r="K18" s="148"/>
      <c r="L18" s="148"/>
      <c r="M18" s="148"/>
      <c r="N18" s="148"/>
      <c r="O18" s="148"/>
      <c r="P18" s="148"/>
      <c r="Q18" s="178"/>
      <c r="R18" s="178"/>
      <c r="S18" s="148"/>
      <c r="T18" s="148"/>
      <c r="U18" s="148"/>
      <c r="V18" s="148"/>
      <c r="W18" s="148"/>
      <c r="X18" s="148"/>
      <c r="Y18" s="148"/>
      <c r="Z18" s="177"/>
    </row>
    <row r="19" spans="1:26" s="151" customFormat="1" ht="72.75" customHeight="1" x14ac:dyDescent="0.15">
      <c r="A19" s="145" t="s">
        <v>124</v>
      </c>
      <c r="B19" s="146" t="s">
        <v>125</v>
      </c>
      <c r="C19" s="147" t="s">
        <v>79</v>
      </c>
      <c r="D19" s="147"/>
      <c r="E19" s="78"/>
      <c r="F19" s="78"/>
      <c r="G19" s="78"/>
      <c r="H19" s="147"/>
      <c r="I19" s="147"/>
      <c r="J19" s="147"/>
      <c r="K19" s="163"/>
      <c r="L19" s="163"/>
      <c r="M19" s="163"/>
      <c r="N19" s="163"/>
      <c r="O19" s="163"/>
      <c r="P19" s="163"/>
      <c r="Q19" s="180"/>
      <c r="R19" s="180"/>
      <c r="S19" s="163"/>
      <c r="T19" s="163"/>
      <c r="U19" s="163"/>
      <c r="V19" s="163"/>
      <c r="W19" s="163"/>
      <c r="X19" s="163"/>
      <c r="Y19" s="163"/>
      <c r="Z19" s="177"/>
    </row>
    <row r="20" spans="1:26" s="151" customFormat="1" ht="51" customHeight="1" x14ac:dyDescent="0.15">
      <c r="A20" s="145" t="s">
        <v>128</v>
      </c>
      <c r="B20" s="146" t="s">
        <v>129</v>
      </c>
      <c r="C20" s="147" t="s">
        <v>79</v>
      </c>
      <c r="D20" s="147"/>
      <c r="E20" s="78"/>
      <c r="F20" s="78"/>
      <c r="G20" s="78"/>
      <c r="H20" s="147"/>
      <c r="I20" s="147"/>
      <c r="J20" s="147"/>
      <c r="K20" s="181"/>
      <c r="L20" s="181"/>
      <c r="M20" s="181"/>
      <c r="N20" s="181"/>
      <c r="O20" s="181"/>
      <c r="P20" s="181"/>
      <c r="Q20" s="182"/>
      <c r="R20" s="182"/>
      <c r="S20" s="181"/>
      <c r="T20" s="181"/>
      <c r="U20" s="181"/>
      <c r="V20" s="181"/>
      <c r="W20" s="181"/>
      <c r="X20" s="181"/>
      <c r="Y20" s="181"/>
      <c r="Z20" s="179"/>
    </row>
    <row r="21" spans="1:26" s="151" customFormat="1" ht="41.25" customHeight="1" x14ac:dyDescent="0.15">
      <c r="A21" s="145" t="s">
        <v>130</v>
      </c>
      <c r="B21" s="146" t="s">
        <v>131</v>
      </c>
      <c r="C21" s="147" t="s">
        <v>79</v>
      </c>
      <c r="D21" s="147"/>
      <c r="E21" s="78"/>
      <c r="F21" s="78"/>
      <c r="G21" s="78"/>
      <c r="H21" s="147"/>
      <c r="I21" s="147"/>
      <c r="J21" s="147"/>
      <c r="K21" s="148"/>
      <c r="L21" s="148"/>
      <c r="M21" s="148"/>
      <c r="N21" s="148"/>
      <c r="O21" s="148"/>
      <c r="P21" s="148"/>
      <c r="Q21" s="178"/>
      <c r="R21" s="178"/>
      <c r="S21" s="148"/>
      <c r="T21" s="148"/>
      <c r="U21" s="148"/>
      <c r="V21" s="148"/>
      <c r="W21" s="148"/>
      <c r="X21" s="148"/>
      <c r="Y21" s="148"/>
      <c r="Z21" s="177"/>
    </row>
    <row r="22" spans="1:26" s="151" customFormat="1" ht="40.5" customHeight="1" x14ac:dyDescent="0.15">
      <c r="A22" s="145" t="s">
        <v>132</v>
      </c>
      <c r="B22" s="146" t="s">
        <v>133</v>
      </c>
      <c r="C22" s="147" t="s">
        <v>79</v>
      </c>
      <c r="D22" s="147"/>
      <c r="E22" s="78"/>
      <c r="F22" s="78"/>
      <c r="G22" s="78"/>
      <c r="H22" s="147"/>
      <c r="I22" s="147"/>
      <c r="J22" s="147"/>
      <c r="K22" s="148"/>
      <c r="L22" s="148"/>
      <c r="M22" s="148"/>
      <c r="N22" s="148"/>
      <c r="O22" s="148"/>
      <c r="P22" s="148"/>
      <c r="Q22" s="178"/>
      <c r="R22" s="178"/>
      <c r="S22" s="148"/>
      <c r="T22" s="148"/>
      <c r="U22" s="148"/>
      <c r="V22" s="148"/>
      <c r="W22" s="148"/>
      <c r="X22" s="148"/>
      <c r="Y22" s="148"/>
      <c r="Z22" s="177"/>
    </row>
    <row r="23" spans="1:26" s="151" customFormat="1" ht="20.25" customHeight="1" x14ac:dyDescent="0.15">
      <c r="A23" s="145" t="s">
        <v>134</v>
      </c>
      <c r="B23" s="146" t="s">
        <v>135</v>
      </c>
      <c r="C23" s="147" t="s">
        <v>79</v>
      </c>
      <c r="D23" s="147"/>
      <c r="E23" s="78"/>
      <c r="F23" s="78"/>
      <c r="G23" s="78"/>
      <c r="H23" s="147"/>
      <c r="I23" s="147"/>
      <c r="J23" s="147"/>
      <c r="K23" s="148"/>
      <c r="L23" s="148"/>
      <c r="M23" s="148"/>
      <c r="N23" s="148"/>
      <c r="O23" s="148"/>
      <c r="P23" s="148"/>
      <c r="Q23" s="178"/>
      <c r="R23" s="178"/>
      <c r="S23" s="148"/>
      <c r="T23" s="148"/>
      <c r="U23" s="148"/>
      <c r="V23" s="148"/>
      <c r="W23" s="148"/>
      <c r="X23" s="148"/>
      <c r="Y23" s="148"/>
      <c r="Z23" s="179"/>
    </row>
    <row r="24" spans="1:26" s="144" customFormat="1" ht="33.75" customHeight="1" x14ac:dyDescent="0.15">
      <c r="A24" s="137" t="s">
        <v>136</v>
      </c>
      <c r="B24" s="138" t="s">
        <v>137</v>
      </c>
      <c r="C24" s="139" t="s">
        <v>138</v>
      </c>
      <c r="D24" s="139"/>
      <c r="E24" s="140"/>
      <c r="F24" s="140"/>
      <c r="G24" s="140"/>
      <c r="H24" s="139"/>
      <c r="I24" s="139"/>
      <c r="J24" s="139"/>
      <c r="K24" s="148"/>
      <c r="L24" s="148"/>
      <c r="M24" s="148"/>
      <c r="N24" s="148"/>
      <c r="O24" s="148"/>
      <c r="P24" s="148"/>
      <c r="Q24" s="178"/>
      <c r="R24" s="178"/>
      <c r="S24" s="148"/>
      <c r="T24" s="148"/>
      <c r="U24" s="148"/>
      <c r="V24" s="148"/>
      <c r="W24" s="148"/>
      <c r="X24" s="148"/>
      <c r="Y24" s="148"/>
      <c r="Z24" s="179"/>
    </row>
    <row r="25" spans="1:26" s="151" customFormat="1" ht="12.75" customHeight="1" x14ac:dyDescent="0.15">
      <c r="A25" s="145"/>
      <c r="B25" s="146" t="s">
        <v>74</v>
      </c>
      <c r="C25" s="147"/>
      <c r="D25" s="147"/>
      <c r="E25" s="78"/>
      <c r="F25" s="78"/>
      <c r="G25" s="78"/>
      <c r="H25" s="147"/>
      <c r="I25" s="147"/>
      <c r="J25" s="147"/>
      <c r="K25" s="148"/>
      <c r="L25" s="148"/>
      <c r="M25" s="148"/>
      <c r="N25" s="148"/>
      <c r="O25" s="148"/>
      <c r="P25" s="148"/>
      <c r="Q25" s="178"/>
      <c r="R25" s="178"/>
      <c r="S25" s="148"/>
      <c r="T25" s="148"/>
      <c r="U25" s="148"/>
      <c r="V25" s="148"/>
      <c r="W25" s="148"/>
      <c r="X25" s="148"/>
      <c r="Y25" s="148"/>
      <c r="Z25" s="179"/>
    </row>
    <row r="26" spans="1:26" s="151" customFormat="1" ht="70.5" customHeight="1" x14ac:dyDescent="0.15">
      <c r="A26" s="145" t="s">
        <v>139</v>
      </c>
      <c r="B26" s="146" t="s">
        <v>140</v>
      </c>
      <c r="C26" s="147" t="s">
        <v>79</v>
      </c>
      <c r="D26" s="147"/>
      <c r="E26" s="78"/>
      <c r="F26" s="78"/>
      <c r="G26" s="78"/>
      <c r="H26" s="147"/>
      <c r="I26" s="147"/>
      <c r="J26" s="147"/>
      <c r="K26" s="148"/>
      <c r="L26" s="148"/>
      <c r="M26" s="148"/>
      <c r="N26" s="148"/>
      <c r="O26" s="148"/>
      <c r="P26" s="148"/>
      <c r="Q26" s="178"/>
      <c r="R26" s="178"/>
      <c r="S26" s="148"/>
      <c r="T26" s="148"/>
      <c r="U26" s="148"/>
      <c r="V26" s="148"/>
      <c r="W26" s="148"/>
      <c r="X26" s="148"/>
      <c r="Y26" s="148"/>
      <c r="Z26" s="179"/>
    </row>
    <row r="27" spans="1:26" s="151" customFormat="1" ht="70.5" customHeight="1" x14ac:dyDescent="0.15">
      <c r="A27" s="145" t="s">
        <v>141</v>
      </c>
      <c r="B27" s="146" t="s">
        <v>142</v>
      </c>
      <c r="C27" s="147" t="s">
        <v>79</v>
      </c>
      <c r="D27" s="147"/>
      <c r="E27" s="78"/>
      <c r="F27" s="78"/>
      <c r="G27" s="78"/>
      <c r="H27" s="147"/>
      <c r="I27" s="147"/>
      <c r="J27" s="147"/>
      <c r="K27" s="148"/>
      <c r="L27" s="148"/>
      <c r="M27" s="148"/>
      <c r="N27" s="148"/>
      <c r="O27" s="148"/>
      <c r="P27" s="148"/>
      <c r="Q27" s="178"/>
      <c r="R27" s="178"/>
      <c r="S27" s="148"/>
      <c r="T27" s="148"/>
      <c r="U27" s="148"/>
      <c r="V27" s="148"/>
      <c r="W27" s="148"/>
      <c r="X27" s="148"/>
      <c r="Y27" s="148"/>
      <c r="Z27" s="179"/>
    </row>
    <row r="28" spans="1:26" s="144" customFormat="1" ht="71.45" customHeight="1" x14ac:dyDescent="0.15">
      <c r="A28" s="137" t="s">
        <v>143</v>
      </c>
      <c r="B28" s="138" t="s">
        <v>144</v>
      </c>
      <c r="C28" s="139" t="s">
        <v>145</v>
      </c>
      <c r="D28" s="176" t="s">
        <v>56</v>
      </c>
      <c r="E28" s="140">
        <f>F28+G28</f>
        <v>345797.92599999998</v>
      </c>
      <c r="F28" s="140">
        <f>'2'!E46</f>
        <v>338909.31</v>
      </c>
      <c r="G28" s="140">
        <f>'2'!F46</f>
        <v>6888.616</v>
      </c>
      <c r="H28" s="140">
        <f>I28+J28</f>
        <v>411570.57999999996</v>
      </c>
      <c r="I28" s="140">
        <f>'2'!H46</f>
        <v>341537.98</v>
      </c>
      <c r="J28" s="140">
        <f>'2'!I46</f>
        <v>70032.600000000006</v>
      </c>
      <c r="K28" s="140">
        <f>L28+M28</f>
        <v>366825.4</v>
      </c>
      <c r="L28" s="140">
        <f>'2'!K46</f>
        <v>366825.4</v>
      </c>
      <c r="M28" s="140">
        <f>'2'!L46</f>
        <v>0</v>
      </c>
      <c r="N28" s="140">
        <f>O28+P28</f>
        <v>0</v>
      </c>
      <c r="O28" s="140">
        <f>'2'!N46</f>
        <v>0</v>
      </c>
      <c r="P28" s="140">
        <f>'2'!O46</f>
        <v>0</v>
      </c>
      <c r="Q28" s="155">
        <f>R28+S28</f>
        <v>366825</v>
      </c>
      <c r="R28" s="155">
        <f>'2'!Q46</f>
        <v>366825</v>
      </c>
      <c r="S28" s="140">
        <f>'2'!R46</f>
        <v>0</v>
      </c>
      <c r="T28" s="140">
        <f>U28+V28</f>
        <v>366543</v>
      </c>
      <c r="U28" s="140">
        <f>'2'!T46</f>
        <v>366543</v>
      </c>
      <c r="V28" s="140">
        <f>'2'!U46</f>
        <v>0</v>
      </c>
      <c r="W28" s="140">
        <f>X28+Y28</f>
        <v>366543</v>
      </c>
      <c r="X28" s="140">
        <f>'2'!W46</f>
        <v>366543</v>
      </c>
      <c r="Y28" s="140">
        <f>'2'!X46</f>
        <v>0</v>
      </c>
      <c r="Z28" s="179"/>
    </row>
    <row r="29" spans="1:26" s="151" customFormat="1" ht="12.75" customHeight="1" x14ac:dyDescent="0.15">
      <c r="A29" s="145"/>
      <c r="B29" s="146" t="s">
        <v>74</v>
      </c>
      <c r="C29" s="147"/>
      <c r="D29" s="147"/>
      <c r="E29" s="78"/>
      <c r="F29" s="78"/>
      <c r="G29" s="78"/>
      <c r="H29" s="78"/>
      <c r="I29" s="78"/>
      <c r="J29" s="78"/>
      <c r="K29" s="78"/>
      <c r="L29" s="78"/>
      <c r="M29" s="78"/>
      <c r="N29" s="78"/>
      <c r="O29" s="78"/>
      <c r="P29" s="78"/>
      <c r="Q29" s="160"/>
      <c r="R29" s="160"/>
      <c r="S29" s="78"/>
      <c r="T29" s="78"/>
      <c r="U29" s="78"/>
      <c r="V29" s="78"/>
      <c r="W29" s="78"/>
      <c r="X29" s="78"/>
      <c r="Y29" s="78"/>
      <c r="Z29" s="179"/>
    </row>
    <row r="30" spans="1:26" s="144" customFormat="1" ht="51.75" customHeight="1" x14ac:dyDescent="0.15">
      <c r="A30" s="137" t="s">
        <v>146</v>
      </c>
      <c r="B30" s="138" t="s">
        <v>147</v>
      </c>
      <c r="C30" s="139" t="s">
        <v>148</v>
      </c>
      <c r="D30" s="139"/>
      <c r="E30" s="140">
        <f>F30</f>
        <v>0</v>
      </c>
      <c r="F30" s="140">
        <f>'2'!E48</f>
        <v>0</v>
      </c>
      <c r="G30" s="140" t="str">
        <f>'2'!F48</f>
        <v>X</v>
      </c>
      <c r="H30" s="140">
        <f>I30</f>
        <v>0</v>
      </c>
      <c r="I30" s="140">
        <f>'2'!H48</f>
        <v>0</v>
      </c>
      <c r="J30" s="140" t="str">
        <f>'2'!I48</f>
        <v>X</v>
      </c>
      <c r="K30" s="140">
        <f>L30</f>
        <v>0</v>
      </c>
      <c r="L30" s="140">
        <f>'2'!K48</f>
        <v>0</v>
      </c>
      <c r="M30" s="140" t="str">
        <f>'2'!L48</f>
        <v>X</v>
      </c>
      <c r="N30" s="140">
        <f>O30</f>
        <v>0</v>
      </c>
      <c r="O30" s="140">
        <f>'2'!N48</f>
        <v>0</v>
      </c>
      <c r="P30" s="140" t="str">
        <f>'2'!O48</f>
        <v>X</v>
      </c>
      <c r="Q30" s="155">
        <f>R30</f>
        <v>0</v>
      </c>
      <c r="R30" s="155">
        <f>'2'!Q48</f>
        <v>0</v>
      </c>
      <c r="S30" s="140" t="str">
        <f>'2'!R48</f>
        <v>X</v>
      </c>
      <c r="T30" s="140">
        <f>U30</f>
        <v>0</v>
      </c>
      <c r="U30" s="140">
        <f>'2'!T48</f>
        <v>0</v>
      </c>
      <c r="V30" s="140" t="str">
        <f>'2'!U48</f>
        <v>X</v>
      </c>
      <c r="W30" s="140">
        <f>X30</f>
        <v>0</v>
      </c>
      <c r="X30" s="140">
        <f>'2'!W48</f>
        <v>0</v>
      </c>
      <c r="Y30" s="140" t="str">
        <f>'2'!X48</f>
        <v>X</v>
      </c>
      <c r="Z30" s="179"/>
    </row>
    <row r="31" spans="1:26" s="151" customFormat="1" ht="12.75" customHeight="1" x14ac:dyDescent="0.15">
      <c r="A31" s="145"/>
      <c r="B31" s="146" t="s">
        <v>74</v>
      </c>
      <c r="C31" s="147"/>
      <c r="D31" s="147"/>
      <c r="E31" s="78"/>
      <c r="F31" s="78"/>
      <c r="G31" s="78"/>
      <c r="H31" s="78"/>
      <c r="I31" s="78"/>
      <c r="J31" s="78"/>
      <c r="K31" s="78"/>
      <c r="L31" s="78"/>
      <c r="M31" s="78"/>
      <c r="N31" s="78"/>
      <c r="O31" s="78"/>
      <c r="P31" s="78"/>
      <c r="Q31" s="160"/>
      <c r="R31" s="160"/>
      <c r="S31" s="78"/>
      <c r="T31" s="78"/>
      <c r="U31" s="78"/>
      <c r="V31" s="78"/>
      <c r="W31" s="78"/>
      <c r="X31" s="78"/>
      <c r="Y31" s="78"/>
      <c r="Z31" s="179"/>
    </row>
    <row r="32" spans="1:26" s="151" customFormat="1" ht="12.75" customHeight="1" x14ac:dyDescent="0.15">
      <c r="A32" s="145" t="s">
        <v>149</v>
      </c>
      <c r="B32" s="146" t="s">
        <v>150</v>
      </c>
      <c r="C32" s="147" t="s">
        <v>79</v>
      </c>
      <c r="D32" s="147"/>
      <c r="E32" s="78"/>
      <c r="F32" s="78"/>
      <c r="G32" s="78"/>
      <c r="H32" s="78"/>
      <c r="I32" s="78"/>
      <c r="J32" s="78"/>
      <c r="K32" s="78"/>
      <c r="L32" s="78"/>
      <c r="M32" s="78"/>
      <c r="N32" s="78"/>
      <c r="O32" s="78"/>
      <c r="P32" s="78"/>
      <c r="Q32" s="160"/>
      <c r="R32" s="160"/>
      <c r="S32" s="78"/>
      <c r="T32" s="78"/>
      <c r="U32" s="78"/>
      <c r="V32" s="78"/>
      <c r="W32" s="78"/>
      <c r="X32" s="78"/>
      <c r="Y32" s="78"/>
      <c r="Z32" s="179"/>
    </row>
    <row r="33" spans="1:26" s="144" customFormat="1" ht="51.75" customHeight="1" x14ac:dyDescent="0.15">
      <c r="A33" s="137" t="s">
        <v>151</v>
      </c>
      <c r="B33" s="138" t="s">
        <v>152</v>
      </c>
      <c r="C33" s="139" t="s">
        <v>153</v>
      </c>
      <c r="D33" s="139"/>
      <c r="E33" s="140">
        <f>G33</f>
        <v>0</v>
      </c>
      <c r="F33" s="140" t="str">
        <f>'2'!E51</f>
        <v>X</v>
      </c>
      <c r="G33" s="140">
        <f>'2'!F51</f>
        <v>0</v>
      </c>
      <c r="H33" s="140">
        <f>J33</f>
        <v>0</v>
      </c>
      <c r="I33" s="140" t="str">
        <f>'2'!H51</f>
        <v>X</v>
      </c>
      <c r="J33" s="140">
        <f>'2'!I51</f>
        <v>0</v>
      </c>
      <c r="K33" s="140">
        <f>M33</f>
        <v>0</v>
      </c>
      <c r="L33" s="140" t="str">
        <f>'2'!K51</f>
        <v>X</v>
      </c>
      <c r="M33" s="140">
        <f>'2'!L51</f>
        <v>0</v>
      </c>
      <c r="N33" s="140">
        <f>P33</f>
        <v>0</v>
      </c>
      <c r="O33" s="140" t="str">
        <f>'2'!N51</f>
        <v>X</v>
      </c>
      <c r="P33" s="140">
        <f>'2'!O51</f>
        <v>0</v>
      </c>
      <c r="Q33" s="155">
        <f>S33</f>
        <v>0</v>
      </c>
      <c r="R33" s="155" t="str">
        <f>'2'!Q51</f>
        <v>X</v>
      </c>
      <c r="S33" s="140">
        <f>'2'!R51</f>
        <v>0</v>
      </c>
      <c r="T33" s="140">
        <f>V33</f>
        <v>0</v>
      </c>
      <c r="U33" s="140" t="str">
        <f>'2'!T51</f>
        <v>X</v>
      </c>
      <c r="V33" s="140">
        <f>'2'!U51</f>
        <v>0</v>
      </c>
      <c r="W33" s="140">
        <f>Y33</f>
        <v>0</v>
      </c>
      <c r="X33" s="140" t="str">
        <f>'2'!W51</f>
        <v>X</v>
      </c>
      <c r="Y33" s="140">
        <f>'2'!X51</f>
        <v>0</v>
      </c>
      <c r="Z33" s="179"/>
    </row>
    <row r="34" spans="1:26" s="151" customFormat="1" ht="12.75" customHeight="1" x14ac:dyDescent="0.15">
      <c r="A34" s="145"/>
      <c r="B34" s="146" t="s">
        <v>74</v>
      </c>
      <c r="C34" s="147"/>
      <c r="D34" s="147"/>
      <c r="E34" s="78"/>
      <c r="F34" s="78"/>
      <c r="G34" s="78"/>
      <c r="H34" s="78"/>
      <c r="I34" s="78"/>
      <c r="J34" s="78"/>
      <c r="K34" s="78"/>
      <c r="L34" s="78"/>
      <c r="M34" s="78"/>
      <c r="N34" s="78"/>
      <c r="O34" s="78"/>
      <c r="P34" s="78"/>
      <c r="Q34" s="160"/>
      <c r="R34" s="160"/>
      <c r="S34" s="78"/>
      <c r="T34" s="78"/>
      <c r="U34" s="78"/>
      <c r="V34" s="78"/>
      <c r="W34" s="78"/>
      <c r="X34" s="78"/>
      <c r="Y34" s="78"/>
      <c r="Z34" s="179"/>
    </row>
    <row r="35" spans="1:26" s="151" customFormat="1" ht="12.75" customHeight="1" x14ac:dyDescent="0.15">
      <c r="A35" s="145" t="s">
        <v>154</v>
      </c>
      <c r="B35" s="146" t="s">
        <v>155</v>
      </c>
      <c r="C35" s="147" t="s">
        <v>79</v>
      </c>
      <c r="D35" s="147"/>
      <c r="E35" s="78"/>
      <c r="F35" s="78"/>
      <c r="G35" s="78"/>
      <c r="H35" s="78"/>
      <c r="I35" s="78"/>
      <c r="J35" s="78"/>
      <c r="K35" s="78"/>
      <c r="L35" s="78"/>
      <c r="M35" s="78"/>
      <c r="N35" s="78"/>
      <c r="O35" s="78"/>
      <c r="P35" s="78"/>
      <c r="Q35" s="160"/>
      <c r="R35" s="160"/>
      <c r="S35" s="78"/>
      <c r="T35" s="78"/>
      <c r="U35" s="78"/>
      <c r="V35" s="78"/>
      <c r="W35" s="78"/>
      <c r="X35" s="78"/>
      <c r="Y35" s="78"/>
      <c r="Z35" s="179"/>
    </row>
    <row r="36" spans="1:26" s="144" customFormat="1" ht="63.75" customHeight="1" x14ac:dyDescent="0.15">
      <c r="A36" s="137" t="s">
        <v>156</v>
      </c>
      <c r="B36" s="138" t="s">
        <v>157</v>
      </c>
      <c r="C36" s="139" t="s">
        <v>158</v>
      </c>
      <c r="D36" s="139"/>
      <c r="E36" s="140">
        <f>'2'!D54</f>
        <v>338909.31</v>
      </c>
      <c r="F36" s="140">
        <f>'2'!E54</f>
        <v>338909.31</v>
      </c>
      <c r="G36" s="140" t="str">
        <f>'2'!F54</f>
        <v>X</v>
      </c>
      <c r="H36" s="140">
        <f>'2'!G54</f>
        <v>341537.98</v>
      </c>
      <c r="I36" s="140">
        <f>'2'!H54</f>
        <v>341537.98</v>
      </c>
      <c r="J36" s="140" t="str">
        <f>'2'!I54</f>
        <v>X</v>
      </c>
      <c r="K36" s="140">
        <f>'2'!J54</f>
        <v>366825.4</v>
      </c>
      <c r="L36" s="140">
        <f>'2'!K54</f>
        <v>366825.4</v>
      </c>
      <c r="M36" s="140" t="str">
        <f>'2'!L54</f>
        <v>X</v>
      </c>
      <c r="N36" s="140">
        <f>'2'!M54</f>
        <v>0</v>
      </c>
      <c r="O36" s="140">
        <f>'2'!N54</f>
        <v>0</v>
      </c>
      <c r="P36" s="140" t="str">
        <f>'2'!O54</f>
        <v>X</v>
      </c>
      <c r="Q36" s="155">
        <f>'2'!P54</f>
        <v>366825</v>
      </c>
      <c r="R36" s="155">
        <f>'2'!Q54</f>
        <v>366825</v>
      </c>
      <c r="S36" s="140" t="str">
        <f>'2'!R54</f>
        <v>X</v>
      </c>
      <c r="T36" s="140">
        <f>'2'!S54</f>
        <v>366543</v>
      </c>
      <c r="U36" s="140">
        <f>'2'!T54</f>
        <v>366543</v>
      </c>
      <c r="V36" s="140" t="str">
        <f>'2'!U54</f>
        <v>X</v>
      </c>
      <c r="W36" s="140">
        <f>'2'!V54</f>
        <v>366543</v>
      </c>
      <c r="X36" s="140">
        <f>'2'!W54</f>
        <v>366543</v>
      </c>
      <c r="Y36" s="140" t="str">
        <f>'2'!X54</f>
        <v>X</v>
      </c>
      <c r="Z36" s="179"/>
    </row>
    <row r="37" spans="1:26" s="151" customFormat="1" ht="12.75" customHeight="1" x14ac:dyDescent="0.15">
      <c r="A37" s="145"/>
      <c r="B37" s="146" t="s">
        <v>74</v>
      </c>
      <c r="C37" s="147"/>
      <c r="D37" s="147"/>
      <c r="E37" s="78"/>
      <c r="F37" s="78"/>
      <c r="G37" s="78"/>
      <c r="H37" s="147"/>
      <c r="I37" s="147"/>
      <c r="J37" s="147"/>
      <c r="K37" s="148"/>
      <c r="L37" s="148"/>
      <c r="M37" s="148"/>
      <c r="N37" s="148"/>
      <c r="O37" s="148"/>
      <c r="P37" s="148"/>
      <c r="Q37" s="178"/>
      <c r="R37" s="178"/>
      <c r="S37" s="148"/>
      <c r="T37" s="148"/>
      <c r="U37" s="148"/>
      <c r="V37" s="148"/>
      <c r="W37" s="148"/>
      <c r="X37" s="148"/>
      <c r="Y37" s="148"/>
      <c r="Z37" s="179"/>
    </row>
    <row r="38" spans="1:26" s="151" customFormat="1" ht="32.25" customHeight="1" x14ac:dyDescent="0.15">
      <c r="A38" s="145" t="s">
        <v>159</v>
      </c>
      <c r="B38" s="146" t="s">
        <v>160</v>
      </c>
      <c r="C38" s="147" t="s">
        <v>79</v>
      </c>
      <c r="D38" s="147"/>
      <c r="E38" s="78"/>
      <c r="F38" s="78"/>
      <c r="G38" s="78"/>
      <c r="H38" s="147"/>
      <c r="I38" s="147"/>
      <c r="J38" s="147"/>
      <c r="K38" s="148"/>
      <c r="L38" s="148"/>
      <c r="M38" s="148"/>
      <c r="N38" s="148"/>
      <c r="O38" s="148"/>
      <c r="P38" s="148"/>
      <c r="Q38" s="178"/>
      <c r="R38" s="178"/>
      <c r="S38" s="148"/>
      <c r="T38" s="148"/>
      <c r="U38" s="148"/>
      <c r="V38" s="148"/>
      <c r="W38" s="148"/>
      <c r="X38" s="148"/>
      <c r="Y38" s="148"/>
      <c r="Z38" s="179"/>
    </row>
    <row r="39" spans="1:26" s="151" customFormat="1" ht="32.25" customHeight="1" x14ac:dyDescent="0.15">
      <c r="A39" s="145" t="s">
        <v>161</v>
      </c>
      <c r="B39" s="146" t="s">
        <v>162</v>
      </c>
      <c r="C39" s="147" t="s">
        <v>79</v>
      </c>
      <c r="D39" s="147"/>
      <c r="E39" s="78"/>
      <c r="F39" s="78"/>
      <c r="G39" s="78"/>
      <c r="H39" s="147"/>
      <c r="I39" s="147"/>
      <c r="J39" s="147"/>
      <c r="K39" s="148"/>
      <c r="L39" s="148"/>
      <c r="M39" s="148"/>
      <c r="N39" s="148"/>
      <c r="O39" s="148"/>
      <c r="P39" s="148"/>
      <c r="Q39" s="178"/>
      <c r="R39" s="178"/>
      <c r="S39" s="148"/>
      <c r="T39" s="148"/>
      <c r="U39" s="148"/>
      <c r="V39" s="148"/>
      <c r="W39" s="148"/>
      <c r="X39" s="148"/>
      <c r="Y39" s="148"/>
      <c r="Z39" s="179"/>
    </row>
    <row r="40" spans="1:26" s="144" customFormat="1" ht="50.25" customHeight="1" x14ac:dyDescent="0.15">
      <c r="A40" s="137" t="s">
        <v>163</v>
      </c>
      <c r="B40" s="138" t="s">
        <v>164</v>
      </c>
      <c r="C40" s="139" t="s">
        <v>165</v>
      </c>
      <c r="D40" s="139"/>
      <c r="E40" s="140">
        <f>'2'!D59</f>
        <v>6888.616</v>
      </c>
      <c r="F40" s="140" t="str">
        <f>'2'!E59</f>
        <v>X</v>
      </c>
      <c r="G40" s="140">
        <f>'2'!F59</f>
        <v>6888.616</v>
      </c>
      <c r="H40" s="140">
        <f>'2'!G59</f>
        <v>70032.600000000006</v>
      </c>
      <c r="I40" s="140" t="str">
        <f>'2'!H59</f>
        <v>X</v>
      </c>
      <c r="J40" s="140">
        <f>'2'!I59</f>
        <v>70032.600000000006</v>
      </c>
      <c r="K40" s="140">
        <f>'2'!J59</f>
        <v>0</v>
      </c>
      <c r="L40" s="140" t="str">
        <f>'2'!K59</f>
        <v>X</v>
      </c>
      <c r="M40" s="140">
        <f>'2'!L59</f>
        <v>0</v>
      </c>
      <c r="N40" s="140">
        <f>'2'!M59</f>
        <v>0</v>
      </c>
      <c r="O40" s="140" t="str">
        <f>'2'!N59</f>
        <v>X</v>
      </c>
      <c r="P40" s="140">
        <f>'2'!O59</f>
        <v>0</v>
      </c>
      <c r="Q40" s="155">
        <f>'2'!P59</f>
        <v>0</v>
      </c>
      <c r="R40" s="155" t="str">
        <f>'2'!Q59</f>
        <v>X</v>
      </c>
      <c r="S40" s="140">
        <f>'2'!R59</f>
        <v>0</v>
      </c>
      <c r="T40" s="140">
        <f>'2'!S59</f>
        <v>0</v>
      </c>
      <c r="U40" s="140" t="str">
        <f>'2'!T59</f>
        <v>X</v>
      </c>
      <c r="V40" s="140">
        <f>'2'!U59</f>
        <v>0</v>
      </c>
      <c r="W40" s="140">
        <f>'2'!V59</f>
        <v>0</v>
      </c>
      <c r="X40" s="140" t="str">
        <f>'2'!W59</f>
        <v>X</v>
      </c>
      <c r="Y40" s="140">
        <f>'2'!X59</f>
        <v>0</v>
      </c>
      <c r="Z40" s="179"/>
    </row>
    <row r="41" spans="1:26" s="151" customFormat="1" ht="16.5" customHeight="1" x14ac:dyDescent="0.15">
      <c r="A41" s="145"/>
      <c r="B41" s="146" t="s">
        <v>74</v>
      </c>
      <c r="C41" s="147"/>
      <c r="D41" s="147"/>
      <c r="E41" s="78"/>
      <c r="F41" s="78"/>
      <c r="G41" s="78"/>
      <c r="H41" s="78"/>
      <c r="I41" s="78"/>
      <c r="J41" s="78"/>
      <c r="K41" s="78"/>
      <c r="L41" s="78"/>
      <c r="M41" s="78"/>
      <c r="N41" s="148"/>
      <c r="O41" s="148"/>
      <c r="P41" s="148"/>
      <c r="Q41" s="160"/>
      <c r="R41" s="160"/>
      <c r="S41" s="78"/>
      <c r="T41" s="78"/>
      <c r="U41" s="78"/>
      <c r="V41" s="78"/>
      <c r="W41" s="78"/>
      <c r="X41" s="78"/>
      <c r="Y41" s="78"/>
      <c r="Z41" s="179"/>
    </row>
    <row r="42" spans="1:26" s="151" customFormat="1" ht="39" customHeight="1" x14ac:dyDescent="0.15">
      <c r="A42" s="145" t="s">
        <v>166</v>
      </c>
      <c r="B42" s="146" t="s">
        <v>167</v>
      </c>
      <c r="C42" s="147" t="s">
        <v>79</v>
      </c>
      <c r="D42" s="147"/>
      <c r="E42" s="78"/>
      <c r="F42" s="78"/>
      <c r="G42" s="78"/>
      <c r="H42" s="78"/>
      <c r="I42" s="78"/>
      <c r="J42" s="78"/>
      <c r="K42" s="78"/>
      <c r="L42" s="78"/>
      <c r="M42" s="78"/>
      <c r="N42" s="148"/>
      <c r="O42" s="148"/>
      <c r="P42" s="148"/>
      <c r="Q42" s="160"/>
      <c r="R42" s="160"/>
      <c r="S42" s="78"/>
      <c r="T42" s="78"/>
      <c r="U42" s="78"/>
      <c r="V42" s="78"/>
      <c r="W42" s="78"/>
      <c r="X42" s="78"/>
      <c r="Y42" s="78"/>
      <c r="Z42" s="177"/>
    </row>
    <row r="43" spans="1:26" s="144" customFormat="1" ht="65.25" customHeight="1" x14ac:dyDescent="0.15">
      <c r="A43" s="137" t="s">
        <v>168</v>
      </c>
      <c r="B43" s="138" t="s">
        <v>169</v>
      </c>
      <c r="C43" s="139" t="s">
        <v>170</v>
      </c>
      <c r="D43" s="176" t="s">
        <v>56</v>
      </c>
      <c r="E43" s="140">
        <f>'2'!D62</f>
        <v>166815.77790000002</v>
      </c>
      <c r="F43" s="140">
        <f>'2'!E62</f>
        <v>166815.77790000002</v>
      </c>
      <c r="G43" s="140">
        <f>'2'!F62</f>
        <v>0</v>
      </c>
      <c r="H43" s="140">
        <f>'2'!G62</f>
        <v>205859.39</v>
      </c>
      <c r="I43" s="140">
        <f>'2'!H62</f>
        <v>205859.39</v>
      </c>
      <c r="J43" s="140">
        <f>'2'!I62</f>
        <v>0</v>
      </c>
      <c r="K43" s="140">
        <f>'2'!J62</f>
        <v>197699</v>
      </c>
      <c r="L43" s="140">
        <f>'2'!K62</f>
        <v>197699</v>
      </c>
      <c r="M43" s="140">
        <f>'2'!L62</f>
        <v>0</v>
      </c>
      <c r="N43" s="140">
        <f>'2'!M62</f>
        <v>0</v>
      </c>
      <c r="O43" s="140">
        <f>'2'!N62</f>
        <v>0</v>
      </c>
      <c r="P43" s="140">
        <f>'2'!O62</f>
        <v>0</v>
      </c>
      <c r="Q43" s="155">
        <f>'2'!P62</f>
        <v>200199</v>
      </c>
      <c r="R43" s="155">
        <f>'2'!Q62</f>
        <v>200199</v>
      </c>
      <c r="S43" s="140">
        <f>'2'!R62</f>
        <v>0</v>
      </c>
      <c r="T43" s="140">
        <f>'2'!S62</f>
        <v>203062.83</v>
      </c>
      <c r="U43" s="140">
        <f>'2'!T62</f>
        <v>203062.83</v>
      </c>
      <c r="V43" s="140">
        <f>'2'!U62</f>
        <v>0</v>
      </c>
      <c r="W43" s="140">
        <f>'2'!V62</f>
        <v>203262.83</v>
      </c>
      <c r="X43" s="140">
        <f>'2'!W62</f>
        <v>203262.83</v>
      </c>
      <c r="Y43" s="140">
        <f>'2'!X62</f>
        <v>0</v>
      </c>
      <c r="Z43" s="179"/>
    </row>
    <row r="44" spans="1:26" s="151" customFormat="1" ht="21.75" customHeight="1" x14ac:dyDescent="0.15">
      <c r="A44" s="145"/>
      <c r="B44" s="146" t="s">
        <v>74</v>
      </c>
      <c r="C44" s="147"/>
      <c r="D44" s="147"/>
      <c r="E44" s="78"/>
      <c r="F44" s="78"/>
      <c r="G44" s="78"/>
      <c r="H44" s="78"/>
      <c r="I44" s="78"/>
      <c r="J44" s="78"/>
      <c r="K44" s="181"/>
      <c r="L44" s="181"/>
      <c r="M44" s="181"/>
      <c r="N44" s="181"/>
      <c r="O44" s="181"/>
      <c r="P44" s="181"/>
      <c r="Q44" s="182"/>
      <c r="R44" s="182"/>
      <c r="S44" s="181"/>
      <c r="T44" s="181"/>
      <c r="U44" s="181"/>
      <c r="V44" s="181"/>
      <c r="W44" s="181"/>
      <c r="X44" s="181"/>
      <c r="Y44" s="181"/>
      <c r="Z44" s="177"/>
    </row>
    <row r="45" spans="1:26" s="144" customFormat="1" ht="39.75" customHeight="1" x14ac:dyDescent="0.15">
      <c r="A45" s="137" t="s">
        <v>171</v>
      </c>
      <c r="B45" s="138" t="s">
        <v>172</v>
      </c>
      <c r="C45" s="139" t="s">
        <v>173</v>
      </c>
      <c r="D45" s="139"/>
      <c r="E45" s="140">
        <f>'2'!D64</f>
        <v>0</v>
      </c>
      <c r="F45" s="140">
        <f>'2'!E64</f>
        <v>0</v>
      </c>
      <c r="G45" s="140" t="str">
        <f>'2'!F64</f>
        <v>X</v>
      </c>
      <c r="H45" s="140">
        <f>'2'!G64</f>
        <v>0</v>
      </c>
      <c r="I45" s="140">
        <f>'2'!H64</f>
        <v>0</v>
      </c>
      <c r="J45" s="140" t="str">
        <f>'2'!I64</f>
        <v>X</v>
      </c>
      <c r="K45" s="140">
        <f>'2'!J64</f>
        <v>0</v>
      </c>
      <c r="L45" s="140">
        <f>'2'!K64</f>
        <v>0</v>
      </c>
      <c r="M45" s="140" t="str">
        <f>'2'!L64</f>
        <v>X</v>
      </c>
      <c r="N45" s="140">
        <f>'2'!M64</f>
        <v>0</v>
      </c>
      <c r="O45" s="140">
        <f>'2'!N64</f>
        <v>0</v>
      </c>
      <c r="P45" s="140" t="str">
        <f>'2'!O64</f>
        <v>X</v>
      </c>
      <c r="Q45" s="155">
        <f>'2'!P64</f>
        <v>0</v>
      </c>
      <c r="R45" s="155">
        <f>'2'!Q64</f>
        <v>0</v>
      </c>
      <c r="S45" s="140" t="str">
        <f>'2'!R64</f>
        <v>X</v>
      </c>
      <c r="T45" s="140">
        <f>'2'!S64</f>
        <v>0</v>
      </c>
      <c r="U45" s="140">
        <f>'2'!T64</f>
        <v>0</v>
      </c>
      <c r="V45" s="140" t="str">
        <f>'2'!U64</f>
        <v>X</v>
      </c>
      <c r="W45" s="140">
        <f>'2'!V64</f>
        <v>0</v>
      </c>
      <c r="X45" s="140">
        <f>'2'!W64</f>
        <v>0</v>
      </c>
      <c r="Y45" s="140" t="str">
        <f>'2'!X64</f>
        <v>X</v>
      </c>
      <c r="Z45" s="177"/>
    </row>
    <row r="46" spans="1:26" s="151" customFormat="1" ht="12.75" customHeight="1" x14ac:dyDescent="0.15">
      <c r="A46" s="145"/>
      <c r="B46" s="146" t="s">
        <v>74</v>
      </c>
      <c r="C46" s="147"/>
      <c r="D46" s="147"/>
      <c r="E46" s="78"/>
      <c r="F46" s="78"/>
      <c r="G46" s="78"/>
      <c r="H46" s="147"/>
      <c r="I46" s="147"/>
      <c r="J46" s="147"/>
      <c r="K46" s="147"/>
      <c r="L46" s="147"/>
      <c r="M46" s="147"/>
      <c r="N46" s="147"/>
      <c r="O46" s="147"/>
      <c r="P46" s="147"/>
      <c r="Q46" s="183"/>
      <c r="R46" s="183"/>
      <c r="S46" s="147"/>
      <c r="T46" s="147"/>
      <c r="U46" s="147"/>
      <c r="V46" s="147"/>
      <c r="W46" s="147"/>
      <c r="X46" s="147"/>
      <c r="Y46" s="147"/>
      <c r="Z46" s="177"/>
    </row>
    <row r="47" spans="1:26" s="144" customFormat="1" ht="45.75" customHeight="1" x14ac:dyDescent="0.15">
      <c r="A47" s="157" t="s">
        <v>174</v>
      </c>
      <c r="B47" s="158" t="s">
        <v>175</v>
      </c>
      <c r="C47" s="159" t="s">
        <v>79</v>
      </c>
      <c r="D47" s="159"/>
      <c r="E47" s="78"/>
      <c r="F47" s="78"/>
      <c r="G47" s="78"/>
      <c r="H47" s="159"/>
      <c r="I47" s="159"/>
      <c r="J47" s="159"/>
      <c r="K47" s="159"/>
      <c r="L47" s="159"/>
      <c r="M47" s="159"/>
      <c r="N47" s="159"/>
      <c r="O47" s="159"/>
      <c r="P47" s="159"/>
      <c r="Q47" s="184"/>
      <c r="R47" s="184"/>
      <c r="S47" s="159"/>
      <c r="T47" s="159"/>
      <c r="U47" s="159"/>
      <c r="V47" s="159"/>
      <c r="W47" s="159"/>
      <c r="X47" s="159"/>
      <c r="Y47" s="159"/>
      <c r="Z47" s="179"/>
    </row>
    <row r="48" spans="1:26" s="144" customFormat="1" ht="44.25" customHeight="1" x14ac:dyDescent="0.15">
      <c r="A48" s="137" t="s">
        <v>176</v>
      </c>
      <c r="B48" s="138" t="s">
        <v>177</v>
      </c>
      <c r="C48" s="139" t="s">
        <v>178</v>
      </c>
      <c r="D48" s="139"/>
      <c r="E48" s="140">
        <f>'2'!D67</f>
        <v>139172.1</v>
      </c>
      <c r="F48" s="140">
        <f>'2'!E67</f>
        <v>139172.1</v>
      </c>
      <c r="G48" s="140" t="str">
        <f>'2'!F67</f>
        <v>X</v>
      </c>
      <c r="H48" s="140">
        <f>'2'!G67</f>
        <v>157460.45000000001</v>
      </c>
      <c r="I48" s="140">
        <f>'2'!H67</f>
        <v>157460.45000000001</v>
      </c>
      <c r="J48" s="140" t="str">
        <f>'2'!I67</f>
        <v>X</v>
      </c>
      <c r="K48" s="140">
        <f>'2'!J67</f>
        <v>148200</v>
      </c>
      <c r="L48" s="140">
        <f>'2'!K67</f>
        <v>148200</v>
      </c>
      <c r="M48" s="140" t="str">
        <f>'2'!L67</f>
        <v>X</v>
      </c>
      <c r="N48" s="140">
        <f>'2'!M67</f>
        <v>0</v>
      </c>
      <c r="O48" s="140">
        <f>'2'!N67</f>
        <v>0</v>
      </c>
      <c r="P48" s="140" t="str">
        <f>'2'!O67</f>
        <v>X</v>
      </c>
      <c r="Q48" s="155">
        <f>'2'!P67</f>
        <v>149000</v>
      </c>
      <c r="R48" s="155">
        <f>'2'!Q67</f>
        <v>149000</v>
      </c>
      <c r="S48" s="140" t="str">
        <f>'2'!R67</f>
        <v>X</v>
      </c>
      <c r="T48" s="140">
        <f>'2'!S67</f>
        <v>150763.82999999999</v>
      </c>
      <c r="U48" s="140">
        <f>'2'!T67</f>
        <v>150763.82999999999</v>
      </c>
      <c r="V48" s="140" t="str">
        <f>'2'!U67</f>
        <v>X</v>
      </c>
      <c r="W48" s="140">
        <f>'2'!V67</f>
        <v>150763.82999999999</v>
      </c>
      <c r="X48" s="140">
        <f>'2'!W67</f>
        <v>150763.82999999999</v>
      </c>
      <c r="Y48" s="140" t="str">
        <f>'2'!X67</f>
        <v>X</v>
      </c>
      <c r="Z48" s="177"/>
    </row>
    <row r="49" spans="1:26" s="151" customFormat="1" ht="12.75" customHeight="1" x14ac:dyDescent="0.15">
      <c r="A49" s="145"/>
      <c r="B49" s="146" t="s">
        <v>74</v>
      </c>
      <c r="C49" s="147"/>
      <c r="D49" s="147"/>
      <c r="E49" s="78"/>
      <c r="F49" s="78"/>
      <c r="G49" s="78"/>
      <c r="H49" s="78"/>
      <c r="I49" s="78"/>
      <c r="J49" s="78"/>
      <c r="K49" s="181"/>
      <c r="L49" s="181"/>
      <c r="M49" s="181"/>
      <c r="N49" s="181"/>
      <c r="O49" s="181"/>
      <c r="P49" s="181"/>
      <c r="Q49" s="182"/>
      <c r="R49" s="182"/>
      <c r="S49" s="181"/>
      <c r="T49" s="181"/>
      <c r="U49" s="181"/>
      <c r="V49" s="181"/>
      <c r="W49" s="181"/>
      <c r="X49" s="181"/>
      <c r="Y49" s="181"/>
      <c r="Z49" s="179"/>
    </row>
    <row r="50" spans="1:26" s="144" customFormat="1" ht="21.75" customHeight="1" x14ac:dyDescent="0.15">
      <c r="A50" s="157" t="s">
        <v>183</v>
      </c>
      <c r="B50" s="158" t="s">
        <v>184</v>
      </c>
      <c r="C50" s="159" t="s">
        <v>79</v>
      </c>
      <c r="D50" s="159"/>
      <c r="E50" s="78"/>
      <c r="F50" s="78"/>
      <c r="G50" s="78"/>
      <c r="H50" s="78"/>
      <c r="I50" s="78"/>
      <c r="J50" s="78"/>
      <c r="K50" s="148"/>
      <c r="L50" s="148"/>
      <c r="M50" s="148"/>
      <c r="N50" s="148"/>
      <c r="O50" s="148"/>
      <c r="P50" s="148"/>
      <c r="Q50" s="178"/>
      <c r="R50" s="178"/>
      <c r="S50" s="148"/>
      <c r="T50" s="148"/>
      <c r="U50" s="148"/>
      <c r="V50" s="148"/>
      <c r="W50" s="148"/>
      <c r="X50" s="148"/>
      <c r="Y50" s="148"/>
      <c r="Z50" s="177"/>
    </row>
    <row r="51" spans="1:26" s="144" customFormat="1" ht="57.75" customHeight="1" x14ac:dyDescent="0.15">
      <c r="A51" s="137" t="s">
        <v>185</v>
      </c>
      <c r="B51" s="138" t="s">
        <v>186</v>
      </c>
      <c r="C51" s="139" t="s">
        <v>187</v>
      </c>
      <c r="D51" s="139"/>
      <c r="E51" s="140">
        <f>'2'!D72</f>
        <v>4895.1000000000004</v>
      </c>
      <c r="F51" s="140">
        <f>'2'!E72</f>
        <v>4895.1000000000004</v>
      </c>
      <c r="G51" s="140" t="str">
        <f>'2'!F72</f>
        <v>X</v>
      </c>
      <c r="H51" s="140">
        <f>'2'!G72</f>
        <v>1999</v>
      </c>
      <c r="I51" s="140">
        <f>'2'!H72</f>
        <v>1999</v>
      </c>
      <c r="J51" s="140" t="str">
        <f>'2'!I72</f>
        <v>X</v>
      </c>
      <c r="K51" s="140">
        <f>'2'!J72</f>
        <v>1999</v>
      </c>
      <c r="L51" s="140">
        <f>'2'!K72</f>
        <v>1999</v>
      </c>
      <c r="M51" s="140" t="str">
        <f>'2'!L72</f>
        <v>X</v>
      </c>
      <c r="N51" s="140">
        <f>'2'!M72</f>
        <v>0</v>
      </c>
      <c r="O51" s="140">
        <f>'2'!N72</f>
        <v>0</v>
      </c>
      <c r="P51" s="140" t="str">
        <f>'2'!O72</f>
        <v>X</v>
      </c>
      <c r="Q51" s="155">
        <f>'2'!P72</f>
        <v>1999</v>
      </c>
      <c r="R51" s="155">
        <f>'2'!Q72</f>
        <v>1999</v>
      </c>
      <c r="S51" s="140" t="str">
        <f>'2'!R72</f>
        <v>X</v>
      </c>
      <c r="T51" s="140">
        <f>'2'!S72</f>
        <v>1999</v>
      </c>
      <c r="U51" s="140">
        <f>'2'!T72</f>
        <v>1999</v>
      </c>
      <c r="V51" s="140" t="str">
        <f>'2'!U72</f>
        <v>X</v>
      </c>
      <c r="W51" s="140">
        <f>'2'!V72</f>
        <v>1999</v>
      </c>
      <c r="X51" s="140">
        <f>'2'!W72</f>
        <v>1999</v>
      </c>
      <c r="Y51" s="140" t="str">
        <f>'2'!X72</f>
        <v>X</v>
      </c>
      <c r="Z51" s="177"/>
    </row>
    <row r="52" spans="1:26" s="151" customFormat="1" ht="12.75" customHeight="1" x14ac:dyDescent="0.15">
      <c r="A52" s="145"/>
      <c r="B52" s="146" t="s">
        <v>74</v>
      </c>
      <c r="C52" s="147"/>
      <c r="D52" s="147"/>
      <c r="E52" s="78"/>
      <c r="F52" s="78"/>
      <c r="G52" s="78"/>
      <c r="H52" s="78"/>
      <c r="I52" s="78"/>
      <c r="J52" s="78"/>
      <c r="K52" s="78"/>
      <c r="L52" s="78"/>
      <c r="M52" s="78"/>
      <c r="N52" s="181"/>
      <c r="O52" s="181"/>
      <c r="P52" s="181"/>
      <c r="Q52" s="160"/>
      <c r="R52" s="160"/>
      <c r="S52" s="78"/>
      <c r="T52" s="78"/>
      <c r="U52" s="78"/>
      <c r="V52" s="78"/>
      <c r="W52" s="78"/>
      <c r="X52" s="78"/>
      <c r="Y52" s="78"/>
      <c r="Z52" s="179"/>
    </row>
    <row r="53" spans="1:26" s="144" customFormat="1" ht="60" customHeight="1" x14ac:dyDescent="0.15">
      <c r="A53" s="157" t="s">
        <v>188</v>
      </c>
      <c r="B53" s="158" t="s">
        <v>189</v>
      </c>
      <c r="C53" s="159" t="s">
        <v>79</v>
      </c>
      <c r="D53" s="159"/>
      <c r="E53" s="78"/>
      <c r="F53" s="78"/>
      <c r="G53" s="78"/>
      <c r="H53" s="78"/>
      <c r="I53" s="78"/>
      <c r="J53" s="78"/>
      <c r="K53" s="78"/>
      <c r="L53" s="78"/>
      <c r="M53" s="78"/>
      <c r="N53" s="148"/>
      <c r="O53" s="148"/>
      <c r="P53" s="148"/>
      <c r="Q53" s="160"/>
      <c r="R53" s="160"/>
      <c r="S53" s="78"/>
      <c r="T53" s="78"/>
      <c r="U53" s="78"/>
      <c r="V53" s="78"/>
      <c r="W53" s="78"/>
      <c r="X53" s="78"/>
      <c r="Y53" s="78"/>
      <c r="Z53" s="177"/>
    </row>
    <row r="54" spans="1:26" s="151" customFormat="1" ht="39.75" customHeight="1" x14ac:dyDescent="0.15">
      <c r="A54" s="185" t="s">
        <v>190</v>
      </c>
      <c r="B54" s="186" t="s">
        <v>191</v>
      </c>
      <c r="C54" s="187" t="s">
        <v>192</v>
      </c>
      <c r="D54" s="187"/>
      <c r="E54" s="140">
        <f>'2'!D75</f>
        <v>12773.9</v>
      </c>
      <c r="F54" s="140">
        <f>'2'!E75</f>
        <v>12773.9</v>
      </c>
      <c r="G54" s="140" t="str">
        <f>'2'!F75</f>
        <v>X</v>
      </c>
      <c r="H54" s="140">
        <f>'2'!G75</f>
        <v>29700</v>
      </c>
      <c r="I54" s="140">
        <f>'2'!H75</f>
        <v>29700</v>
      </c>
      <c r="J54" s="140" t="str">
        <f>'2'!I75</f>
        <v>X</v>
      </c>
      <c r="K54" s="140">
        <f>'2'!J75</f>
        <v>29300</v>
      </c>
      <c r="L54" s="140">
        <f>'2'!K75</f>
        <v>29300</v>
      </c>
      <c r="M54" s="140" t="str">
        <f>'2'!L75</f>
        <v>X</v>
      </c>
      <c r="N54" s="140">
        <f>'2'!M75</f>
        <v>0</v>
      </c>
      <c r="O54" s="140">
        <f>'2'!N75</f>
        <v>0</v>
      </c>
      <c r="P54" s="140" t="str">
        <f>'2'!O75</f>
        <v>X</v>
      </c>
      <c r="Q54" s="155">
        <f>'2'!P75</f>
        <v>30200</v>
      </c>
      <c r="R54" s="155">
        <f>'2'!Q75</f>
        <v>30200</v>
      </c>
      <c r="S54" s="140" t="str">
        <f>'2'!R75</f>
        <v>X</v>
      </c>
      <c r="T54" s="140">
        <f>'2'!S75</f>
        <v>31000</v>
      </c>
      <c r="U54" s="140">
        <f>'2'!T75</f>
        <v>31000</v>
      </c>
      <c r="V54" s="140" t="str">
        <f>'2'!U75</f>
        <v>X</v>
      </c>
      <c r="W54" s="140">
        <f>'2'!V75</f>
        <v>31000</v>
      </c>
      <c r="X54" s="140">
        <f>'2'!W75</f>
        <v>31000</v>
      </c>
      <c r="Y54" s="140" t="str">
        <f>'2'!X75</f>
        <v>X</v>
      </c>
      <c r="Z54" s="177"/>
    </row>
    <row r="55" spans="1:26" s="151" customFormat="1" ht="12.75" customHeight="1" x14ac:dyDescent="0.15">
      <c r="A55" s="145"/>
      <c r="B55" s="146" t="s">
        <v>74</v>
      </c>
      <c r="C55" s="147"/>
      <c r="D55" s="147"/>
      <c r="E55" s="78"/>
      <c r="F55" s="78"/>
      <c r="G55" s="78"/>
      <c r="H55" s="147"/>
      <c r="I55" s="147"/>
      <c r="J55" s="147"/>
      <c r="K55" s="148"/>
      <c r="L55" s="148"/>
      <c r="M55" s="148"/>
      <c r="N55" s="148"/>
      <c r="O55" s="148"/>
      <c r="P55" s="148"/>
      <c r="Q55" s="178"/>
      <c r="R55" s="178"/>
      <c r="S55" s="148"/>
      <c r="T55" s="148"/>
      <c r="U55" s="148"/>
      <c r="V55" s="148"/>
      <c r="W55" s="148"/>
      <c r="X55" s="148"/>
      <c r="Y55" s="148"/>
      <c r="Z55" s="179"/>
    </row>
    <row r="56" spans="1:26" s="151" customFormat="1" ht="69" customHeight="1" x14ac:dyDescent="0.15">
      <c r="A56" s="145" t="s">
        <v>193</v>
      </c>
      <c r="B56" s="146" t="s">
        <v>194</v>
      </c>
      <c r="C56" s="147" t="s">
        <v>79</v>
      </c>
      <c r="D56" s="147"/>
      <c r="E56" s="78"/>
      <c r="F56" s="78"/>
      <c r="G56" s="78"/>
      <c r="H56" s="147"/>
      <c r="I56" s="147"/>
      <c r="J56" s="147"/>
      <c r="K56" s="181"/>
      <c r="L56" s="181"/>
      <c r="M56" s="181"/>
      <c r="N56" s="181"/>
      <c r="O56" s="181"/>
      <c r="P56" s="181"/>
      <c r="Q56" s="182"/>
      <c r="R56" s="182"/>
      <c r="S56" s="181"/>
      <c r="T56" s="181"/>
      <c r="U56" s="181"/>
      <c r="V56" s="181"/>
      <c r="W56" s="181"/>
      <c r="X56" s="181"/>
      <c r="Y56" s="181"/>
      <c r="Z56" s="179"/>
    </row>
    <row r="57" spans="1:26" s="151" customFormat="1" ht="21.75" customHeight="1" x14ac:dyDescent="0.15">
      <c r="A57" s="145"/>
      <c r="B57" s="146" t="s">
        <v>74</v>
      </c>
      <c r="C57" s="147"/>
      <c r="D57" s="147"/>
      <c r="E57" s="78"/>
      <c r="F57" s="78"/>
      <c r="G57" s="78"/>
      <c r="H57" s="147"/>
      <c r="I57" s="147"/>
      <c r="J57" s="147"/>
      <c r="K57" s="148"/>
      <c r="L57" s="148"/>
      <c r="M57" s="148"/>
      <c r="N57" s="148"/>
      <c r="O57" s="148"/>
      <c r="P57" s="148"/>
      <c r="Q57" s="178"/>
      <c r="R57" s="178"/>
      <c r="S57" s="148"/>
      <c r="T57" s="148"/>
      <c r="U57" s="148"/>
      <c r="V57" s="148"/>
      <c r="W57" s="148"/>
      <c r="X57" s="148"/>
      <c r="Y57" s="148"/>
      <c r="Z57" s="179"/>
    </row>
    <row r="58" spans="1:26" s="151" customFormat="1" ht="50.25" customHeight="1" x14ac:dyDescent="0.15">
      <c r="A58" s="145" t="s">
        <v>195</v>
      </c>
      <c r="B58" s="146" t="s">
        <v>196</v>
      </c>
      <c r="C58" s="147" t="s">
        <v>79</v>
      </c>
      <c r="D58" s="147"/>
      <c r="E58" s="78"/>
      <c r="F58" s="78"/>
      <c r="G58" s="78"/>
      <c r="H58" s="147"/>
      <c r="I58" s="147"/>
      <c r="J58" s="147"/>
      <c r="K58" s="148"/>
      <c r="L58" s="148"/>
      <c r="M58" s="148"/>
      <c r="N58" s="148"/>
      <c r="O58" s="148"/>
      <c r="P58" s="148"/>
      <c r="Q58" s="178"/>
      <c r="R58" s="178"/>
      <c r="S58" s="148"/>
      <c r="T58" s="148"/>
      <c r="U58" s="148"/>
      <c r="V58" s="148"/>
      <c r="W58" s="148"/>
      <c r="X58" s="148"/>
      <c r="Y58" s="148"/>
      <c r="Z58" s="177"/>
    </row>
    <row r="59" spans="1:26" s="151" customFormat="1" ht="71.25" customHeight="1" x14ac:dyDescent="0.15">
      <c r="A59" s="145" t="s">
        <v>197</v>
      </c>
      <c r="B59" s="146" t="s">
        <v>198</v>
      </c>
      <c r="C59" s="147" t="s">
        <v>79</v>
      </c>
      <c r="D59" s="147"/>
      <c r="E59" s="78"/>
      <c r="F59" s="78"/>
      <c r="G59" s="78"/>
      <c r="H59" s="147"/>
      <c r="I59" s="147"/>
      <c r="J59" s="147"/>
      <c r="K59" s="181"/>
      <c r="L59" s="181"/>
      <c r="M59" s="181"/>
      <c r="N59" s="181"/>
      <c r="O59" s="181"/>
      <c r="P59" s="181"/>
      <c r="Q59" s="182"/>
      <c r="R59" s="182"/>
      <c r="S59" s="181"/>
      <c r="T59" s="181"/>
      <c r="U59" s="181"/>
      <c r="V59" s="181"/>
      <c r="W59" s="181"/>
      <c r="X59" s="181"/>
      <c r="Y59" s="181"/>
      <c r="Z59" s="179"/>
    </row>
    <row r="60" spans="1:26" s="151" customFormat="1" ht="48" customHeight="1" x14ac:dyDescent="0.15">
      <c r="A60" s="145" t="s">
        <v>199</v>
      </c>
      <c r="B60" s="146" t="s">
        <v>200</v>
      </c>
      <c r="C60" s="147" t="s">
        <v>79</v>
      </c>
      <c r="D60" s="147"/>
      <c r="E60" s="78"/>
      <c r="F60" s="78"/>
      <c r="G60" s="78"/>
      <c r="H60" s="147"/>
      <c r="I60" s="147"/>
      <c r="J60" s="147"/>
      <c r="K60" s="148"/>
      <c r="L60" s="148"/>
      <c r="M60" s="148"/>
      <c r="N60" s="148"/>
      <c r="O60" s="148"/>
      <c r="P60" s="148"/>
      <c r="Q60" s="178"/>
      <c r="R60" s="178"/>
      <c r="S60" s="148"/>
      <c r="T60" s="148"/>
      <c r="U60" s="148"/>
      <c r="V60" s="148"/>
      <c r="W60" s="148"/>
      <c r="X60" s="148"/>
      <c r="Y60" s="148"/>
      <c r="Z60" s="179"/>
    </row>
    <row r="61" spans="1:26" s="151" customFormat="1" ht="48" customHeight="1" x14ac:dyDescent="0.15">
      <c r="A61" s="145" t="s">
        <v>201</v>
      </c>
      <c r="B61" s="146" t="s">
        <v>202</v>
      </c>
      <c r="C61" s="147" t="s">
        <v>79</v>
      </c>
      <c r="D61" s="147"/>
      <c r="E61" s="78"/>
      <c r="F61" s="78"/>
      <c r="G61" s="78"/>
      <c r="H61" s="147"/>
      <c r="I61" s="147"/>
      <c r="J61" s="147"/>
      <c r="K61" s="181"/>
      <c r="L61" s="181"/>
      <c r="M61" s="181"/>
      <c r="N61" s="181"/>
      <c r="O61" s="181"/>
      <c r="P61" s="181"/>
      <c r="Q61" s="182"/>
      <c r="R61" s="182"/>
      <c r="S61" s="181"/>
      <c r="T61" s="181"/>
      <c r="U61" s="181"/>
      <c r="V61" s="181"/>
      <c r="W61" s="181"/>
      <c r="X61" s="181"/>
      <c r="Y61" s="181"/>
      <c r="Z61" s="177"/>
    </row>
    <row r="62" spans="1:26" s="151" customFormat="1" ht="29.25" customHeight="1" x14ac:dyDescent="0.15">
      <c r="A62" s="145" t="s">
        <v>203</v>
      </c>
      <c r="B62" s="146" t="s">
        <v>204</v>
      </c>
      <c r="C62" s="147" t="s">
        <v>79</v>
      </c>
      <c r="D62" s="147"/>
      <c r="E62" s="78"/>
      <c r="F62" s="78"/>
      <c r="G62" s="78"/>
      <c r="H62" s="147"/>
      <c r="I62" s="147"/>
      <c r="J62" s="147"/>
      <c r="K62" s="148"/>
      <c r="L62" s="148"/>
      <c r="M62" s="148"/>
      <c r="N62" s="148"/>
      <c r="O62" s="148"/>
      <c r="P62" s="148"/>
      <c r="Q62" s="178"/>
      <c r="R62" s="178"/>
      <c r="S62" s="148"/>
      <c r="T62" s="148"/>
      <c r="U62" s="148"/>
      <c r="V62" s="148"/>
      <c r="W62" s="148"/>
      <c r="X62" s="148"/>
      <c r="Y62" s="148"/>
      <c r="Z62" s="179"/>
    </row>
    <row r="63" spans="1:26" ht="28.5" customHeight="1" x14ac:dyDescent="0.15">
      <c r="A63" s="19" t="s">
        <v>211</v>
      </c>
      <c r="B63" s="20" t="s">
        <v>212</v>
      </c>
      <c r="C63" s="21" t="s">
        <v>79</v>
      </c>
      <c r="D63" s="21"/>
      <c r="E63" s="63"/>
      <c r="F63" s="63"/>
      <c r="G63" s="63"/>
      <c r="H63" s="21"/>
      <c r="I63" s="21"/>
      <c r="J63" s="21"/>
      <c r="K63" s="22"/>
      <c r="L63" s="22"/>
      <c r="M63" s="22"/>
      <c r="N63" s="22"/>
      <c r="O63" s="22"/>
      <c r="P63" s="22"/>
      <c r="Q63" s="102"/>
      <c r="R63" s="102"/>
      <c r="S63" s="22"/>
      <c r="T63" s="22"/>
      <c r="U63" s="22"/>
      <c r="V63" s="22"/>
      <c r="W63" s="22"/>
      <c r="X63" s="22"/>
      <c r="Y63" s="22"/>
      <c r="Z63" s="49"/>
    </row>
    <row r="64" spans="1:26" ht="48" customHeight="1" x14ac:dyDescent="0.15">
      <c r="A64" s="19" t="s">
        <v>213</v>
      </c>
      <c r="B64" s="20" t="s">
        <v>214</v>
      </c>
      <c r="C64" s="21" t="s">
        <v>79</v>
      </c>
      <c r="D64" s="21"/>
      <c r="E64" s="63"/>
      <c r="F64" s="63"/>
      <c r="G64" s="63"/>
      <c r="H64" s="21"/>
      <c r="I64" s="21"/>
      <c r="J64" s="21"/>
      <c r="K64" s="18"/>
      <c r="L64" s="18"/>
      <c r="M64" s="18"/>
      <c r="N64" s="18"/>
      <c r="O64" s="18"/>
      <c r="P64" s="18"/>
      <c r="Q64" s="103"/>
      <c r="R64" s="103"/>
      <c r="S64" s="18"/>
      <c r="T64" s="18"/>
      <c r="U64" s="18"/>
      <c r="V64" s="18"/>
      <c r="W64" s="18"/>
      <c r="X64" s="18"/>
      <c r="Y64" s="18"/>
      <c r="Z64" s="50"/>
    </row>
    <row r="65" spans="1:26" ht="48" customHeight="1" x14ac:dyDescent="0.15">
      <c r="A65" s="19" t="s">
        <v>215</v>
      </c>
      <c r="B65" s="20" t="s">
        <v>216</v>
      </c>
      <c r="C65" s="21" t="s">
        <v>79</v>
      </c>
      <c r="D65" s="21"/>
      <c r="E65" s="63"/>
      <c r="F65" s="63"/>
      <c r="G65" s="63"/>
      <c r="H65" s="21"/>
      <c r="I65" s="21"/>
      <c r="J65" s="21"/>
      <c r="K65" s="22"/>
      <c r="L65" s="22"/>
      <c r="M65" s="22"/>
      <c r="N65" s="22"/>
      <c r="O65" s="22"/>
      <c r="P65" s="22"/>
      <c r="Q65" s="102"/>
      <c r="R65" s="102"/>
      <c r="S65" s="22"/>
      <c r="T65" s="22"/>
      <c r="U65" s="22"/>
      <c r="V65" s="22"/>
      <c r="W65" s="22"/>
      <c r="X65" s="22"/>
      <c r="Y65" s="22"/>
      <c r="Z65" s="50"/>
    </row>
    <row r="66" spans="1:26" ht="75.75" customHeight="1" x14ac:dyDescent="0.15">
      <c r="A66" s="19" t="s">
        <v>217</v>
      </c>
      <c r="B66" s="20" t="s">
        <v>218</v>
      </c>
      <c r="C66" s="21" t="s">
        <v>79</v>
      </c>
      <c r="D66" s="21"/>
      <c r="E66" s="63"/>
      <c r="F66" s="63"/>
      <c r="G66" s="63"/>
      <c r="H66" s="21"/>
      <c r="I66" s="21"/>
      <c r="J66" s="21"/>
      <c r="K66" s="22"/>
      <c r="L66" s="22"/>
      <c r="M66" s="22"/>
      <c r="N66" s="22"/>
      <c r="O66" s="22"/>
      <c r="P66" s="22"/>
      <c r="Q66" s="102"/>
      <c r="R66" s="102"/>
      <c r="S66" s="22"/>
      <c r="T66" s="22"/>
      <c r="U66" s="22"/>
      <c r="V66" s="22"/>
      <c r="W66" s="22"/>
      <c r="X66" s="22"/>
      <c r="Y66" s="22"/>
      <c r="Z66" s="49"/>
    </row>
    <row r="67" spans="1:26" ht="26.25" customHeight="1" x14ac:dyDescent="0.15">
      <c r="A67" s="19" t="s">
        <v>219</v>
      </c>
      <c r="B67" s="20" t="s">
        <v>220</v>
      </c>
      <c r="C67" s="21" t="s">
        <v>79</v>
      </c>
      <c r="D67" s="21"/>
      <c r="E67" s="63"/>
      <c r="F67" s="63"/>
      <c r="G67" s="63"/>
      <c r="H67" s="21"/>
      <c r="I67" s="21"/>
      <c r="J67" s="21"/>
      <c r="K67" s="22"/>
      <c r="L67" s="22"/>
      <c r="M67" s="22"/>
      <c r="N67" s="22"/>
      <c r="O67" s="22"/>
      <c r="P67" s="22"/>
      <c r="Q67" s="102"/>
      <c r="R67" s="102"/>
      <c r="S67" s="22"/>
      <c r="T67" s="22"/>
      <c r="U67" s="22"/>
      <c r="V67" s="22"/>
      <c r="W67" s="22"/>
      <c r="X67" s="22"/>
      <c r="Y67" s="22"/>
      <c r="Z67" s="50"/>
    </row>
    <row r="68" spans="1:26" ht="28.5" customHeight="1" x14ac:dyDescent="0.15">
      <c r="A68" s="19" t="s">
        <v>221</v>
      </c>
      <c r="B68" s="20" t="s">
        <v>222</v>
      </c>
      <c r="C68" s="21" t="s">
        <v>79</v>
      </c>
      <c r="D68" s="21"/>
      <c r="E68" s="63"/>
      <c r="F68" s="63"/>
      <c r="G68" s="63"/>
      <c r="H68" s="21"/>
      <c r="I68" s="21"/>
      <c r="J68" s="21"/>
      <c r="K68" s="22"/>
      <c r="L68" s="22"/>
      <c r="M68" s="22"/>
      <c r="N68" s="22"/>
      <c r="O68" s="22"/>
      <c r="P68" s="22"/>
      <c r="Q68" s="102"/>
      <c r="R68" s="102"/>
      <c r="S68" s="22"/>
      <c r="T68" s="22"/>
      <c r="U68" s="22"/>
      <c r="V68" s="22"/>
      <c r="W68" s="22"/>
      <c r="X68" s="22"/>
      <c r="Y68" s="22"/>
      <c r="Z68" s="50"/>
    </row>
    <row r="69" spans="1:26" ht="21.75" customHeight="1" x14ac:dyDescent="0.15">
      <c r="A69" s="19" t="s">
        <v>223</v>
      </c>
      <c r="B69" s="20" t="s">
        <v>224</v>
      </c>
      <c r="C69" s="21" t="s">
        <v>79</v>
      </c>
      <c r="D69" s="21"/>
      <c r="E69" s="63"/>
      <c r="F69" s="63"/>
      <c r="G69" s="63"/>
      <c r="H69" s="21"/>
      <c r="I69" s="21"/>
      <c r="J69" s="21"/>
      <c r="K69" s="18"/>
      <c r="L69" s="18"/>
      <c r="M69" s="18"/>
      <c r="N69" s="18"/>
      <c r="O69" s="18"/>
      <c r="P69" s="18"/>
      <c r="Q69" s="103"/>
      <c r="R69" s="103"/>
      <c r="S69" s="18"/>
      <c r="T69" s="18"/>
      <c r="U69" s="18"/>
      <c r="V69" s="18"/>
      <c r="W69" s="18"/>
      <c r="X69" s="18"/>
      <c r="Y69" s="18"/>
      <c r="Z69" s="50"/>
    </row>
    <row r="70" spans="1:26" ht="36" customHeight="1" x14ac:dyDescent="0.15">
      <c r="A70" s="19" t="s">
        <v>225</v>
      </c>
      <c r="B70" s="20" t="s">
        <v>226</v>
      </c>
      <c r="C70" s="21" t="s">
        <v>79</v>
      </c>
      <c r="D70" s="21"/>
      <c r="E70" s="63"/>
      <c r="F70" s="63"/>
      <c r="G70" s="63"/>
      <c r="H70" s="21"/>
      <c r="I70" s="21"/>
      <c r="J70" s="21"/>
      <c r="K70" s="22"/>
      <c r="L70" s="22"/>
      <c r="M70" s="22"/>
      <c r="N70" s="22"/>
      <c r="O70" s="22"/>
      <c r="P70" s="22"/>
      <c r="Q70" s="102"/>
      <c r="R70" s="102"/>
      <c r="S70" s="22"/>
      <c r="T70" s="22"/>
      <c r="U70" s="22"/>
      <c r="V70" s="22"/>
      <c r="W70" s="22"/>
      <c r="X70" s="22"/>
      <c r="Y70" s="22"/>
      <c r="Z70" s="50"/>
    </row>
    <row r="71" spans="1:26" ht="36.75" customHeight="1" x14ac:dyDescent="0.15">
      <c r="A71" s="32" t="s">
        <v>227</v>
      </c>
      <c r="B71" s="33" t="s">
        <v>228</v>
      </c>
      <c r="C71" s="34" t="s">
        <v>229</v>
      </c>
      <c r="D71" s="34"/>
      <c r="E71" s="62">
        <f>'2'!D95</f>
        <v>0</v>
      </c>
      <c r="F71" s="62">
        <f>'2'!E95</f>
        <v>0</v>
      </c>
      <c r="G71" s="62" t="str">
        <f>'2'!F95</f>
        <v>X</v>
      </c>
      <c r="H71" s="62">
        <v>200</v>
      </c>
      <c r="I71" s="62">
        <v>200</v>
      </c>
      <c r="J71" s="62" t="str">
        <f>'2'!I92</f>
        <v>X</v>
      </c>
      <c r="K71" s="62">
        <f>'2'!J92</f>
        <v>0</v>
      </c>
      <c r="L71" s="62">
        <f>'2'!K92</f>
        <v>0</v>
      </c>
      <c r="M71" s="62" t="str">
        <f>'2'!L92</f>
        <v>X</v>
      </c>
      <c r="N71" s="62">
        <f>'2'!M92</f>
        <v>0</v>
      </c>
      <c r="O71" s="62">
        <f>'2'!N92</f>
        <v>0</v>
      </c>
      <c r="P71" s="62" t="str">
        <f>'2'!O92</f>
        <v>X</v>
      </c>
      <c r="Q71" s="60">
        <f>'2'!P92</f>
        <v>0</v>
      </c>
      <c r="R71" s="60">
        <f>'2'!Q92</f>
        <v>0</v>
      </c>
      <c r="S71" s="62" t="str">
        <f>'2'!R92</f>
        <v>X</v>
      </c>
      <c r="T71" s="62">
        <f>'2'!S92</f>
        <v>0</v>
      </c>
      <c r="U71" s="62">
        <f>'2'!T92</f>
        <v>0</v>
      </c>
      <c r="V71" s="62" t="str">
        <f>'2'!U92</f>
        <v>X</v>
      </c>
      <c r="W71" s="62">
        <f>'2'!V92</f>
        <v>0</v>
      </c>
      <c r="X71" s="62">
        <f>'2'!W92</f>
        <v>0</v>
      </c>
      <c r="Y71" s="62" t="str">
        <f>'2'!X92</f>
        <v>X</v>
      </c>
      <c r="Z71" s="49"/>
    </row>
    <row r="72" spans="1:26" ht="12.75" customHeight="1" x14ac:dyDescent="0.15">
      <c r="A72" s="19"/>
      <c r="B72" s="20" t="s">
        <v>74</v>
      </c>
      <c r="C72" s="21"/>
      <c r="D72" s="21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1"/>
      <c r="R72" s="61"/>
      <c r="S72" s="63"/>
      <c r="T72" s="63"/>
      <c r="U72" s="63"/>
      <c r="V72" s="63"/>
      <c r="W72" s="63"/>
      <c r="X72" s="63"/>
      <c r="Y72" s="63"/>
      <c r="Z72" s="50"/>
    </row>
    <row r="73" spans="1:26" ht="45.75" customHeight="1" x14ac:dyDescent="0.15">
      <c r="A73" s="19" t="s">
        <v>230</v>
      </c>
      <c r="B73" s="20" t="s">
        <v>231</v>
      </c>
      <c r="C73" s="21" t="s">
        <v>79</v>
      </c>
      <c r="D73" s="21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1"/>
      <c r="R73" s="61"/>
      <c r="S73" s="63"/>
      <c r="T73" s="63"/>
      <c r="U73" s="63"/>
      <c r="V73" s="63"/>
      <c r="W73" s="63"/>
      <c r="X73" s="63"/>
      <c r="Y73" s="63"/>
      <c r="Z73" s="50"/>
    </row>
    <row r="74" spans="1:26" ht="37.5" customHeight="1" x14ac:dyDescent="0.15">
      <c r="A74" s="19" t="s">
        <v>232</v>
      </c>
      <c r="B74" s="20" t="s">
        <v>233</v>
      </c>
      <c r="C74" s="21" t="s">
        <v>79</v>
      </c>
      <c r="D74" s="21"/>
      <c r="E74" s="63"/>
      <c r="F74" s="63"/>
      <c r="G74" s="63"/>
      <c r="H74" s="62">
        <f>'2'!G95</f>
        <v>200</v>
      </c>
      <c r="I74" s="62">
        <f>'2'!H95</f>
        <v>200</v>
      </c>
      <c r="J74" s="62" t="str">
        <f>'2'!I95</f>
        <v>X</v>
      </c>
      <c r="K74" s="62">
        <f>'2'!J95</f>
        <v>200</v>
      </c>
      <c r="L74" s="62">
        <f>'2'!K95</f>
        <v>200</v>
      </c>
      <c r="M74" s="62" t="str">
        <f>'2'!L95</f>
        <v>X</v>
      </c>
      <c r="N74" s="62">
        <f>'2'!M95</f>
        <v>0</v>
      </c>
      <c r="O74" s="62">
        <f>'2'!N95</f>
        <v>0</v>
      </c>
      <c r="P74" s="62" t="str">
        <f>'2'!O95</f>
        <v>X</v>
      </c>
      <c r="Q74" s="60">
        <f>'2'!P95</f>
        <v>0</v>
      </c>
      <c r="R74" s="60">
        <f>'2'!Q95</f>
        <v>0</v>
      </c>
      <c r="S74" s="62" t="str">
        <f>'2'!R95</f>
        <v>X</v>
      </c>
      <c r="T74" s="62">
        <f>'2'!S95</f>
        <v>-200</v>
      </c>
      <c r="U74" s="62">
        <f>'2'!T95</f>
        <v>-200</v>
      </c>
      <c r="V74" s="62" t="str">
        <f>'2'!U95</f>
        <v>X</v>
      </c>
      <c r="W74" s="62">
        <f>'2'!V95</f>
        <v>0</v>
      </c>
      <c r="X74" s="62">
        <f>'2'!W95</f>
        <v>0</v>
      </c>
      <c r="Y74" s="62" t="str">
        <f>'2'!X95</f>
        <v>X</v>
      </c>
      <c r="Z74" s="49"/>
    </row>
    <row r="75" spans="1:26" ht="44.25" customHeight="1" x14ac:dyDescent="0.15">
      <c r="A75" s="32" t="s">
        <v>238</v>
      </c>
      <c r="B75" s="33" t="s">
        <v>239</v>
      </c>
      <c r="C75" s="34" t="s">
        <v>240</v>
      </c>
      <c r="D75" s="34"/>
      <c r="E75" s="62">
        <f>'2'!D102</f>
        <v>0</v>
      </c>
      <c r="F75" s="62" t="str">
        <f>'2'!E102</f>
        <v>X</v>
      </c>
      <c r="G75" s="62">
        <f>'2'!F102</f>
        <v>0</v>
      </c>
      <c r="H75" s="62">
        <f>'2'!G96</f>
        <v>0</v>
      </c>
      <c r="I75" s="62">
        <f>'2'!H96</f>
        <v>0</v>
      </c>
      <c r="J75" s="62">
        <f>'2'!I96</f>
        <v>0</v>
      </c>
      <c r="K75" s="62">
        <f>'2'!J96</f>
        <v>0</v>
      </c>
      <c r="L75" s="62">
        <f>'2'!K96</f>
        <v>0</v>
      </c>
      <c r="M75" s="62">
        <f>'2'!L96</f>
        <v>0</v>
      </c>
      <c r="N75" s="62">
        <f>'2'!M96</f>
        <v>0</v>
      </c>
      <c r="O75" s="62">
        <f>'2'!N96</f>
        <v>0</v>
      </c>
      <c r="P75" s="62">
        <f>'2'!O96</f>
        <v>0</v>
      </c>
      <c r="Q75" s="60">
        <f>'2'!P96</f>
        <v>0</v>
      </c>
      <c r="R75" s="60">
        <f>'2'!Q96</f>
        <v>0</v>
      </c>
      <c r="S75" s="62">
        <f>'2'!R96</f>
        <v>0</v>
      </c>
      <c r="T75" s="62">
        <f>'2'!S96</f>
        <v>0</v>
      </c>
      <c r="U75" s="62">
        <f>'2'!T96</f>
        <v>0</v>
      </c>
      <c r="V75" s="62">
        <f>'2'!U96</f>
        <v>0</v>
      </c>
      <c r="W75" s="62">
        <f>'2'!V96</f>
        <v>0</v>
      </c>
      <c r="X75" s="62">
        <f>'2'!W96</f>
        <v>0</v>
      </c>
      <c r="Y75" s="62">
        <f>'2'!X96</f>
        <v>0</v>
      </c>
      <c r="Z75" s="50"/>
    </row>
    <row r="76" spans="1:26" ht="12.75" customHeight="1" x14ac:dyDescent="0.15">
      <c r="A76" s="19"/>
      <c r="B76" s="20" t="s">
        <v>74</v>
      </c>
      <c r="C76" s="21"/>
      <c r="D76" s="21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1"/>
      <c r="R76" s="61"/>
      <c r="S76" s="63"/>
      <c r="T76" s="63"/>
      <c r="U76" s="63"/>
      <c r="V76" s="63"/>
      <c r="W76" s="63"/>
      <c r="X76" s="63"/>
      <c r="Y76" s="63"/>
      <c r="Z76" s="50"/>
    </row>
    <row r="77" spans="1:26" ht="76.5" customHeight="1" x14ac:dyDescent="0.15">
      <c r="A77" s="19" t="s">
        <v>241</v>
      </c>
      <c r="B77" s="20" t="s">
        <v>242</v>
      </c>
      <c r="C77" s="21" t="s">
        <v>79</v>
      </c>
      <c r="D77" s="21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1"/>
      <c r="R77" s="61"/>
      <c r="S77" s="63"/>
      <c r="T77" s="63"/>
      <c r="U77" s="63"/>
      <c r="V77" s="63"/>
      <c r="W77" s="63"/>
      <c r="X77" s="63"/>
      <c r="Y77" s="63"/>
      <c r="Z77" s="50"/>
    </row>
    <row r="78" spans="1:26" ht="36" customHeight="1" x14ac:dyDescent="0.15">
      <c r="A78" s="32" t="s">
        <v>243</v>
      </c>
      <c r="B78" s="33" t="s">
        <v>244</v>
      </c>
      <c r="C78" s="34" t="s">
        <v>245</v>
      </c>
      <c r="D78" s="34"/>
      <c r="E78" s="62">
        <f>'2'!D105</f>
        <v>9974.6779000000006</v>
      </c>
      <c r="F78" s="62">
        <f>'2'!E105</f>
        <v>9974.6779000000006</v>
      </c>
      <c r="G78" s="62">
        <f>'2'!F105</f>
        <v>0</v>
      </c>
      <c r="H78" s="62">
        <v>16499.939999999999</v>
      </c>
      <c r="I78" s="62">
        <v>16499.939999999999</v>
      </c>
      <c r="J78" s="62" t="str">
        <f>'2'!I99</f>
        <v>X</v>
      </c>
      <c r="K78" s="62">
        <v>18000</v>
      </c>
      <c r="L78" s="62">
        <v>18000</v>
      </c>
      <c r="M78" s="62" t="str">
        <f>'2'!L99</f>
        <v>X</v>
      </c>
      <c r="N78" s="62">
        <f>'2'!M99</f>
        <v>0</v>
      </c>
      <c r="O78" s="62">
        <f>'2'!N99</f>
        <v>0</v>
      </c>
      <c r="P78" s="62" t="str">
        <f>'2'!O99</f>
        <v>X</v>
      </c>
      <c r="Q78" s="60">
        <v>19000</v>
      </c>
      <c r="R78" s="60">
        <v>19000</v>
      </c>
      <c r="S78" s="62" t="str">
        <f>'2'!R99</f>
        <v>X</v>
      </c>
      <c r="T78" s="62">
        <v>19500</v>
      </c>
      <c r="U78" s="62">
        <v>19500</v>
      </c>
      <c r="V78" s="62" t="str">
        <f>'2'!U99</f>
        <v>X</v>
      </c>
      <c r="W78" s="62">
        <v>19500</v>
      </c>
      <c r="X78" s="62">
        <v>19500</v>
      </c>
      <c r="Y78" s="62" t="str">
        <f>'2'!X99</f>
        <v>X</v>
      </c>
      <c r="Z78" s="50"/>
    </row>
    <row r="79" spans="1:26" ht="18" customHeight="1" x14ac:dyDescent="0.15">
      <c r="A79" s="19"/>
      <c r="B79" s="20" t="s">
        <v>74</v>
      </c>
      <c r="C79" s="21"/>
      <c r="D79" s="21"/>
      <c r="E79" s="63"/>
      <c r="F79" s="63"/>
      <c r="G79" s="63"/>
      <c r="H79" s="21"/>
      <c r="I79" s="21"/>
      <c r="J79" s="21"/>
      <c r="K79" s="22"/>
      <c r="L79" s="22"/>
      <c r="M79" s="22"/>
      <c r="N79" s="22"/>
      <c r="O79" s="22"/>
      <c r="P79" s="22"/>
      <c r="Q79" s="102"/>
      <c r="R79" s="102"/>
      <c r="S79" s="22"/>
      <c r="T79" s="22"/>
      <c r="U79" s="22"/>
      <c r="V79" s="22"/>
      <c r="W79" s="22"/>
      <c r="X79" s="22"/>
      <c r="Y79" s="22"/>
      <c r="Z79" s="50"/>
    </row>
    <row r="80" spans="1:26" ht="33" customHeight="1" x14ac:dyDescent="0.15">
      <c r="A80" s="19" t="s">
        <v>246</v>
      </c>
      <c r="B80" s="20" t="s">
        <v>247</v>
      </c>
      <c r="C80" s="21" t="s">
        <v>79</v>
      </c>
      <c r="D80" s="21"/>
      <c r="E80" s="63"/>
      <c r="F80" s="63"/>
      <c r="G80" s="63"/>
      <c r="H80" s="21"/>
      <c r="I80" s="21"/>
      <c r="J80" s="21"/>
      <c r="K80" s="22"/>
      <c r="L80" s="22"/>
      <c r="M80" s="22"/>
      <c r="N80" s="22"/>
      <c r="O80" s="22"/>
      <c r="P80" s="22"/>
      <c r="Q80" s="102"/>
      <c r="R80" s="102"/>
      <c r="S80" s="22"/>
      <c r="T80" s="22"/>
      <c r="U80" s="22"/>
      <c r="V80" s="22"/>
      <c r="W80" s="22"/>
      <c r="X80" s="22"/>
      <c r="Y80" s="22"/>
      <c r="Z80" s="50"/>
    </row>
    <row r="81" spans="1:26" ht="33" customHeight="1" x14ac:dyDescent="0.15">
      <c r="A81" s="19" t="s">
        <v>248</v>
      </c>
      <c r="B81" s="20" t="s">
        <v>249</v>
      </c>
      <c r="C81" s="21" t="s">
        <v>79</v>
      </c>
      <c r="D81" s="21"/>
      <c r="E81" s="63"/>
      <c r="F81" s="63"/>
      <c r="G81" s="63"/>
      <c r="H81" s="21"/>
      <c r="I81" s="21"/>
      <c r="J81" s="21"/>
      <c r="K81" s="22"/>
      <c r="L81" s="22"/>
      <c r="M81" s="22"/>
      <c r="N81" s="22"/>
      <c r="O81" s="22"/>
      <c r="P81" s="22"/>
      <c r="Q81" s="102"/>
      <c r="R81" s="102"/>
      <c r="S81" s="22"/>
      <c r="T81" s="22"/>
      <c r="U81" s="22"/>
      <c r="V81" s="22"/>
      <c r="W81" s="22"/>
      <c r="X81" s="22"/>
      <c r="Y81" s="22"/>
      <c r="Z81" s="50"/>
    </row>
    <row r="82" spans="1:26" ht="39.75" customHeight="1" thickBot="1" x14ac:dyDescent="0.2">
      <c r="A82" s="24" t="s">
        <v>250</v>
      </c>
      <c r="B82" s="25" t="s">
        <v>251</v>
      </c>
      <c r="C82" s="26" t="s">
        <v>79</v>
      </c>
      <c r="D82" s="26"/>
      <c r="E82" s="63"/>
      <c r="F82" s="63"/>
      <c r="G82" s="63"/>
      <c r="H82" s="62"/>
      <c r="I82" s="62"/>
      <c r="J82" s="26"/>
      <c r="K82" s="27"/>
      <c r="L82" s="27"/>
      <c r="M82" s="27"/>
      <c r="N82" s="27"/>
      <c r="O82" s="27"/>
      <c r="P82" s="27"/>
      <c r="Q82" s="104"/>
      <c r="R82" s="104"/>
      <c r="S82" s="27"/>
      <c r="T82" s="27"/>
      <c r="U82" s="27"/>
      <c r="V82" s="27"/>
      <c r="W82" s="27"/>
      <c r="X82" s="27"/>
      <c r="Y82" s="27"/>
      <c r="Z82" s="51"/>
    </row>
    <row r="83" spans="1:26" x14ac:dyDescent="0.15">
      <c r="Q83" s="105"/>
      <c r="R83" s="105"/>
    </row>
    <row r="84" spans="1:26" x14ac:dyDescent="0.15">
      <c r="Q84" s="105"/>
      <c r="R84" s="105"/>
    </row>
    <row r="85" spans="1:26" x14ac:dyDescent="0.15">
      <c r="Q85" s="105"/>
      <c r="R85" s="105"/>
    </row>
    <row r="86" spans="1:26" x14ac:dyDescent="0.15">
      <c r="Q86" s="105"/>
      <c r="R86" s="105"/>
    </row>
    <row r="87" spans="1:26" x14ac:dyDescent="0.15">
      <c r="Q87" s="105"/>
      <c r="R87" s="105"/>
    </row>
    <row r="88" spans="1:26" x14ac:dyDescent="0.15">
      <c r="Q88" s="105"/>
      <c r="R88" s="105"/>
    </row>
    <row r="89" spans="1:26" x14ac:dyDescent="0.15">
      <c r="Q89" s="105"/>
      <c r="R89" s="105"/>
    </row>
    <row r="90" spans="1:26" x14ac:dyDescent="0.15">
      <c r="Q90" s="105"/>
      <c r="R90" s="105"/>
    </row>
    <row r="91" spans="1:26" x14ac:dyDescent="0.15">
      <c r="Q91" s="105"/>
      <c r="R91" s="105"/>
    </row>
    <row r="92" spans="1:26" x14ac:dyDescent="0.15">
      <c r="Q92" s="105"/>
      <c r="R92" s="105"/>
    </row>
    <row r="93" spans="1:26" x14ac:dyDescent="0.15">
      <c r="Q93" s="105"/>
      <c r="R93" s="105"/>
    </row>
    <row r="94" spans="1:26" x14ac:dyDescent="0.15">
      <c r="Q94" s="105"/>
      <c r="R94" s="105"/>
    </row>
    <row r="95" spans="1:26" x14ac:dyDescent="0.15">
      <c r="Q95" s="105"/>
      <c r="R95" s="105"/>
    </row>
    <row r="96" spans="1:26" x14ac:dyDescent="0.15">
      <c r="Q96" s="105"/>
      <c r="R96" s="105"/>
    </row>
    <row r="97" spans="17:18" x14ac:dyDescent="0.15">
      <c r="Q97" s="105"/>
      <c r="R97" s="105"/>
    </row>
    <row r="98" spans="17:18" x14ac:dyDescent="0.15">
      <c r="Q98" s="105"/>
      <c r="R98" s="105"/>
    </row>
    <row r="99" spans="17:18" x14ac:dyDescent="0.15">
      <c r="Q99" s="105"/>
      <c r="R99" s="105"/>
    </row>
    <row r="100" spans="17:18" x14ac:dyDescent="0.15">
      <c r="Q100" s="105"/>
      <c r="R100" s="105"/>
    </row>
    <row r="101" spans="17:18" x14ac:dyDescent="0.15">
      <c r="Q101" s="105"/>
      <c r="R101" s="105"/>
    </row>
    <row r="102" spans="17:18" x14ac:dyDescent="0.15">
      <c r="Q102" s="105"/>
      <c r="R102" s="105"/>
    </row>
    <row r="103" spans="17:18" x14ac:dyDescent="0.15">
      <c r="Q103" s="105"/>
      <c r="R103" s="105"/>
    </row>
    <row r="104" spans="17:18" x14ac:dyDescent="0.15">
      <c r="Q104" s="105"/>
      <c r="R104" s="105"/>
    </row>
    <row r="105" spans="17:18" x14ac:dyDescent="0.15">
      <c r="Q105" s="105"/>
      <c r="R105" s="105"/>
    </row>
    <row r="106" spans="17:18" x14ac:dyDescent="0.15">
      <c r="Q106" s="105"/>
      <c r="R106" s="105"/>
    </row>
    <row r="107" spans="17:18" x14ac:dyDescent="0.15">
      <c r="Q107" s="105"/>
      <c r="R107" s="105"/>
    </row>
    <row r="108" spans="17:18" x14ac:dyDescent="0.15">
      <c r="Q108" s="105"/>
      <c r="R108" s="105"/>
    </row>
    <row r="109" spans="17:18" x14ac:dyDescent="0.15">
      <c r="Q109" s="105"/>
      <c r="R109" s="105"/>
    </row>
  </sheetData>
  <mergeCells count="27">
    <mergeCell ref="A4:Y4"/>
    <mergeCell ref="D6:D8"/>
    <mergeCell ref="K6:M6"/>
    <mergeCell ref="Q6:S6"/>
    <mergeCell ref="W6:Y6"/>
    <mergeCell ref="K7:K8"/>
    <mergeCell ref="L7:M7"/>
    <mergeCell ref="Q7:Q8"/>
    <mergeCell ref="R7:S7"/>
    <mergeCell ref="A6:A8"/>
    <mergeCell ref="B6:B8"/>
    <mergeCell ref="C6:C8"/>
    <mergeCell ref="T6:V6"/>
    <mergeCell ref="T7:T8"/>
    <mergeCell ref="U7:V7"/>
    <mergeCell ref="Z7:Z8"/>
    <mergeCell ref="W7:W8"/>
    <mergeCell ref="X7:Y7"/>
    <mergeCell ref="E6:G6"/>
    <mergeCell ref="H6:J6"/>
    <mergeCell ref="N6:P6"/>
    <mergeCell ref="N7:N8"/>
    <mergeCell ref="O7:P7"/>
    <mergeCell ref="E7:E8"/>
    <mergeCell ref="F7:G7"/>
    <mergeCell ref="H7:H8"/>
    <mergeCell ref="I7:J7"/>
  </mergeCells>
  <phoneticPr fontId="0" type="noConversion"/>
  <pageMargins left="0.7" right="0.7" top="0.75" bottom="0.75" header="0.3" footer="0.3"/>
  <pageSetup paperSize="9" scale="54" orientation="landscape" r:id="rId1"/>
  <rowBreaks count="1" manualBreakCount="1">
    <brk id="25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Y349"/>
  <sheetViews>
    <sheetView view="pageBreakPreview" topLeftCell="R1" zoomScale="110" zoomScaleNormal="100" zoomScaleSheetLayoutView="110" workbookViewId="0">
      <selection activeCell="A4" sqref="A4:Z4"/>
    </sheetView>
  </sheetViews>
  <sheetFormatPr defaultColWidth="9.1640625" defaultRowHeight="10.5" x14ac:dyDescent="0.15"/>
  <cols>
    <col min="1" max="1" width="6.6640625" style="7" customWidth="1"/>
    <col min="2" max="4" width="5.33203125" style="7" customWidth="1"/>
    <col min="5" max="5" width="51.83203125" style="3" customWidth="1"/>
    <col min="6" max="6" width="13.83203125" style="3" hidden="1" customWidth="1"/>
    <col min="7" max="7" width="14.33203125" style="3" hidden="1" customWidth="1"/>
    <col min="8" max="8" width="14" style="3" hidden="1" customWidth="1"/>
    <col min="9" max="9" width="13.1640625" style="3" customWidth="1"/>
    <col min="10" max="10" width="13.83203125" style="3" customWidth="1"/>
    <col min="11" max="11" width="13.5" style="3" customWidth="1"/>
    <col min="12" max="14" width="15.5" style="408" customWidth="1"/>
    <col min="15" max="17" width="14.83203125" style="1" hidden="1" customWidth="1"/>
    <col min="18" max="18" width="14.5" style="79" customWidth="1"/>
    <col min="19" max="19" width="14.33203125" style="79" customWidth="1"/>
    <col min="20" max="20" width="14.33203125" style="369" customWidth="1"/>
    <col min="21" max="22" width="14.5" style="1" customWidth="1"/>
    <col min="23" max="23" width="14.33203125" style="369" customWidth="1"/>
    <col min="24" max="25" width="14.5" style="1" customWidth="1"/>
    <col min="26" max="26" width="14.33203125" style="369" customWidth="1"/>
    <col min="27" max="27" width="22.83203125" customWidth="1"/>
    <col min="28" max="44" width="9.1640625" style="2" customWidth="1"/>
    <col min="45" max="16384" width="9.1640625" style="2"/>
  </cols>
  <sheetData>
    <row r="1" spans="1:259" x14ac:dyDescent="0.15">
      <c r="R1" s="335"/>
      <c r="S1" s="335"/>
      <c r="T1" s="335"/>
      <c r="U1" s="335"/>
      <c r="V1" s="335"/>
      <c r="W1" s="335"/>
    </row>
    <row r="2" spans="1:259" ht="23.25" customHeight="1" x14ac:dyDescent="0.15">
      <c r="N2" s="409"/>
      <c r="O2" s="4"/>
      <c r="P2" s="4"/>
      <c r="Q2" s="4"/>
      <c r="R2" s="335"/>
      <c r="S2" s="335"/>
      <c r="T2" s="336"/>
      <c r="U2" s="335"/>
      <c r="V2" s="336"/>
      <c r="W2" s="336"/>
      <c r="Y2" s="496" t="s">
        <v>60</v>
      </c>
      <c r="Z2" s="496"/>
      <c r="AA2" s="496"/>
    </row>
    <row r="3" spans="1:259" ht="12.75" customHeight="1" x14ac:dyDescent="0.15">
      <c r="G3" s="74"/>
      <c r="I3" s="76"/>
      <c r="J3" s="77"/>
      <c r="L3" s="330"/>
      <c r="M3" s="330"/>
      <c r="N3" s="330"/>
      <c r="O3" s="5"/>
      <c r="P3" s="5"/>
      <c r="Q3" s="5"/>
      <c r="R3" s="339"/>
      <c r="S3" s="339"/>
      <c r="T3" s="339"/>
      <c r="U3" s="339"/>
      <c r="V3" s="339"/>
      <c r="W3" s="339"/>
      <c r="X3" s="5"/>
      <c r="Y3" s="5"/>
      <c r="Z3" s="368"/>
    </row>
    <row r="4" spans="1:259" ht="43.5" customHeight="1" x14ac:dyDescent="0.15">
      <c r="A4" s="498" t="s">
        <v>893</v>
      </c>
      <c r="B4" s="498"/>
      <c r="C4" s="498"/>
      <c r="D4" s="498"/>
      <c r="E4" s="498"/>
      <c r="F4" s="498"/>
      <c r="G4" s="498"/>
      <c r="H4" s="498"/>
      <c r="I4" s="498"/>
      <c r="J4" s="498"/>
      <c r="K4" s="498"/>
      <c r="L4" s="498"/>
      <c r="M4" s="498"/>
      <c r="N4" s="498"/>
      <c r="O4" s="498"/>
      <c r="P4" s="498"/>
      <c r="Q4" s="498"/>
      <c r="R4" s="498"/>
      <c r="S4" s="498"/>
      <c r="T4" s="498"/>
      <c r="U4" s="498"/>
      <c r="V4" s="498"/>
      <c r="W4" s="498"/>
      <c r="X4" s="498"/>
      <c r="Y4" s="498"/>
      <c r="Z4" s="498"/>
    </row>
    <row r="5" spans="1:259" ht="20.25" customHeight="1" thickBot="1" x14ac:dyDescent="0.2">
      <c r="AA5" s="31" t="s">
        <v>69</v>
      </c>
    </row>
    <row r="6" spans="1:259" ht="19.5" customHeight="1" x14ac:dyDescent="0.15">
      <c r="A6" s="491" t="s">
        <v>70</v>
      </c>
      <c r="B6" s="493" t="s">
        <v>257</v>
      </c>
      <c r="C6" s="493" t="s">
        <v>258</v>
      </c>
      <c r="D6" s="493" t="s">
        <v>259</v>
      </c>
      <c r="E6" s="494" t="s">
        <v>260</v>
      </c>
      <c r="F6" s="475" t="s">
        <v>66</v>
      </c>
      <c r="G6" s="475"/>
      <c r="H6" s="475"/>
      <c r="I6" s="475" t="s">
        <v>890</v>
      </c>
      <c r="J6" s="475"/>
      <c r="K6" s="475"/>
      <c r="L6" s="499" t="s">
        <v>891</v>
      </c>
      <c r="M6" s="499"/>
      <c r="N6" s="499"/>
      <c r="O6" s="483" t="s">
        <v>67</v>
      </c>
      <c r="P6" s="484"/>
      <c r="Q6" s="485"/>
      <c r="R6" s="497" t="s">
        <v>252</v>
      </c>
      <c r="S6" s="497"/>
      <c r="T6" s="497"/>
      <c r="U6" s="475" t="s">
        <v>253</v>
      </c>
      <c r="V6" s="475"/>
      <c r="W6" s="490"/>
      <c r="X6" s="475" t="s">
        <v>888</v>
      </c>
      <c r="Y6" s="475"/>
      <c r="Z6" s="490"/>
      <c r="AA6" s="53"/>
    </row>
    <row r="7" spans="1:259" ht="18" customHeight="1" x14ac:dyDescent="0.15">
      <c r="A7" s="492"/>
      <c r="B7" s="474"/>
      <c r="C7" s="474"/>
      <c r="D7" s="474"/>
      <c r="E7" s="495"/>
      <c r="F7" s="474" t="s">
        <v>73</v>
      </c>
      <c r="G7" s="474" t="s">
        <v>74</v>
      </c>
      <c r="H7" s="474"/>
      <c r="I7" s="474" t="s">
        <v>73</v>
      </c>
      <c r="J7" s="474" t="s">
        <v>74</v>
      </c>
      <c r="K7" s="474"/>
      <c r="L7" s="481" t="s">
        <v>73</v>
      </c>
      <c r="M7" s="481" t="s">
        <v>74</v>
      </c>
      <c r="N7" s="481"/>
      <c r="O7" s="474" t="s">
        <v>73</v>
      </c>
      <c r="P7" s="474" t="s">
        <v>74</v>
      </c>
      <c r="Q7" s="474"/>
      <c r="R7" s="474" t="s">
        <v>73</v>
      </c>
      <c r="S7" s="474" t="s">
        <v>74</v>
      </c>
      <c r="T7" s="474"/>
      <c r="U7" s="474" t="s">
        <v>73</v>
      </c>
      <c r="V7" s="474" t="s">
        <v>74</v>
      </c>
      <c r="W7" s="474"/>
      <c r="X7" s="474" t="s">
        <v>73</v>
      </c>
      <c r="Y7" s="474" t="s">
        <v>74</v>
      </c>
      <c r="Z7" s="474"/>
      <c r="AA7" s="457" t="s">
        <v>894</v>
      </c>
    </row>
    <row r="8" spans="1:259" ht="42.75" customHeight="1" x14ac:dyDescent="0.15">
      <c r="A8" s="492"/>
      <c r="B8" s="474"/>
      <c r="C8" s="474"/>
      <c r="D8" s="474"/>
      <c r="E8" s="495"/>
      <c r="F8" s="474"/>
      <c r="G8" s="14" t="s">
        <v>75</v>
      </c>
      <c r="H8" s="14" t="s">
        <v>76</v>
      </c>
      <c r="I8" s="474"/>
      <c r="J8" s="14" t="s">
        <v>75</v>
      </c>
      <c r="K8" s="14" t="s">
        <v>76</v>
      </c>
      <c r="L8" s="481"/>
      <c r="M8" s="319" t="s">
        <v>75</v>
      </c>
      <c r="N8" s="319" t="s">
        <v>76</v>
      </c>
      <c r="O8" s="474"/>
      <c r="P8" s="14" t="s">
        <v>75</v>
      </c>
      <c r="Q8" s="14" t="s">
        <v>76</v>
      </c>
      <c r="R8" s="474"/>
      <c r="S8" s="333" t="s">
        <v>75</v>
      </c>
      <c r="T8" s="370" t="s">
        <v>76</v>
      </c>
      <c r="U8" s="474"/>
      <c r="V8" s="441" t="s">
        <v>75</v>
      </c>
      <c r="W8" s="370" t="s">
        <v>76</v>
      </c>
      <c r="X8" s="474"/>
      <c r="Y8" s="333" t="s">
        <v>75</v>
      </c>
      <c r="Z8" s="370" t="s">
        <v>76</v>
      </c>
      <c r="AA8" s="457"/>
    </row>
    <row r="9" spans="1:259" s="8" customFormat="1" ht="20.25" customHeight="1" x14ac:dyDescent="0.15">
      <c r="A9" s="15">
        <v>1</v>
      </c>
      <c r="B9" s="12">
        <v>2</v>
      </c>
      <c r="C9" s="12">
        <v>3</v>
      </c>
      <c r="D9" s="12">
        <v>4</v>
      </c>
      <c r="E9" s="12">
        <v>5</v>
      </c>
      <c r="F9" s="12">
        <v>6</v>
      </c>
      <c r="G9" s="12">
        <v>7</v>
      </c>
      <c r="H9" s="12">
        <v>8</v>
      </c>
      <c r="I9" s="12">
        <v>9</v>
      </c>
      <c r="J9" s="12">
        <v>10</v>
      </c>
      <c r="K9" s="12">
        <v>11</v>
      </c>
      <c r="L9" s="406">
        <v>9</v>
      </c>
      <c r="M9" s="406">
        <v>10</v>
      </c>
      <c r="N9" s="406">
        <v>11</v>
      </c>
      <c r="O9" s="12">
        <v>15</v>
      </c>
      <c r="P9" s="12">
        <v>16</v>
      </c>
      <c r="Q9" s="12">
        <v>17</v>
      </c>
      <c r="R9" s="332">
        <v>9</v>
      </c>
      <c r="S9" s="332">
        <v>10</v>
      </c>
      <c r="T9" s="407">
        <v>11</v>
      </c>
      <c r="U9" s="439">
        <v>9</v>
      </c>
      <c r="V9" s="439">
        <v>10</v>
      </c>
      <c r="W9" s="437">
        <v>11</v>
      </c>
      <c r="X9" s="332">
        <v>9</v>
      </c>
      <c r="Y9" s="332">
        <v>10</v>
      </c>
      <c r="Z9" s="407">
        <v>11</v>
      </c>
      <c r="AA9" s="13">
        <v>24</v>
      </c>
    </row>
    <row r="10" spans="1:259" s="194" customFormat="1" ht="21.75" customHeight="1" x14ac:dyDescent="0.15">
      <c r="A10" s="190" t="s">
        <v>79</v>
      </c>
      <c r="B10" s="100" t="s">
        <v>79</v>
      </c>
      <c r="C10" s="100" t="s">
        <v>79</v>
      </c>
      <c r="D10" s="100" t="s">
        <v>79</v>
      </c>
      <c r="E10" s="191" t="s">
        <v>261</v>
      </c>
      <c r="F10" s="152">
        <f>G10+H10</f>
        <v>631859.6</v>
      </c>
      <c r="G10" s="152">
        <f t="shared" ref="G10:K10" si="0">G11+G27+G40+G62+G76+G96+G105+G128+G144+G158+G35</f>
        <v>364324.88</v>
      </c>
      <c r="H10" s="152">
        <f t="shared" si="0"/>
        <v>267534.71999999997</v>
      </c>
      <c r="I10" s="152">
        <f t="shared" si="0"/>
        <v>858999.99999999988</v>
      </c>
      <c r="J10" s="152">
        <f t="shared" si="0"/>
        <v>660449.30000000005</v>
      </c>
      <c r="K10" s="152">
        <f t="shared" si="0"/>
        <v>198550.7</v>
      </c>
      <c r="L10" s="321">
        <f t="shared" ref="L10:N10" si="1">L11+L27+L40+L62+L76+L96+L105+L128+L144+L158+L35</f>
        <v>679604.4</v>
      </c>
      <c r="M10" s="321">
        <f t="shared" si="1"/>
        <v>669604.4</v>
      </c>
      <c r="N10" s="321">
        <f t="shared" si="1"/>
        <v>10000</v>
      </c>
      <c r="O10" s="152"/>
      <c r="P10" s="152"/>
      <c r="Q10" s="152"/>
      <c r="R10" s="152">
        <f t="shared" ref="R10:W10" si="2">R11+R27+R40+R62+R76+R96+R105+R128+R144+R158+R35</f>
        <v>687374</v>
      </c>
      <c r="S10" s="152">
        <f t="shared" si="2"/>
        <v>657374</v>
      </c>
      <c r="T10" s="375">
        <f t="shared" si="2"/>
        <v>30000</v>
      </c>
      <c r="U10" s="152">
        <f t="shared" si="2"/>
        <v>691921.5</v>
      </c>
      <c r="V10" s="152">
        <f t="shared" si="2"/>
        <v>661921.5</v>
      </c>
      <c r="W10" s="375">
        <f t="shared" si="2"/>
        <v>30000</v>
      </c>
      <c r="X10" s="152">
        <f t="shared" ref="X10:Z10" si="3">X11+X27+X40+X62+X76+X96+X105+X128+X144+X158+X35</f>
        <v>705921.5</v>
      </c>
      <c r="Y10" s="152">
        <f t="shared" si="3"/>
        <v>665921.5</v>
      </c>
      <c r="Z10" s="375">
        <f t="shared" si="3"/>
        <v>40000</v>
      </c>
      <c r="AA10" s="192"/>
      <c r="AB10" s="193"/>
      <c r="AC10" s="193"/>
      <c r="AD10" s="193"/>
      <c r="AE10" s="193"/>
      <c r="AF10" s="193"/>
      <c r="AG10" s="193"/>
      <c r="AH10" s="193"/>
      <c r="AI10" s="193"/>
      <c r="AJ10" s="193"/>
      <c r="AK10" s="193"/>
      <c r="AL10" s="193"/>
      <c r="AM10" s="193"/>
      <c r="AN10" s="193"/>
      <c r="AO10" s="193"/>
      <c r="AP10" s="193"/>
      <c r="AQ10" s="193"/>
      <c r="AR10" s="193"/>
      <c r="AS10" s="193"/>
      <c r="AT10" s="193"/>
      <c r="AU10" s="193"/>
      <c r="AV10" s="193"/>
      <c r="AW10" s="193"/>
      <c r="AX10" s="193"/>
      <c r="AY10" s="193"/>
      <c r="AZ10" s="193"/>
      <c r="BA10" s="193"/>
      <c r="BB10" s="193"/>
      <c r="BC10" s="193"/>
      <c r="BD10" s="193"/>
      <c r="BE10" s="193"/>
      <c r="BF10" s="193"/>
      <c r="BG10" s="193"/>
      <c r="BH10" s="193"/>
      <c r="BI10" s="193"/>
      <c r="BJ10" s="193"/>
      <c r="BK10" s="193"/>
      <c r="BL10" s="193"/>
      <c r="BM10" s="193"/>
      <c r="BN10" s="193"/>
      <c r="BO10" s="193"/>
      <c r="BP10" s="193"/>
      <c r="BQ10" s="193"/>
      <c r="BR10" s="193"/>
      <c r="BS10" s="193"/>
      <c r="BT10" s="193"/>
      <c r="BU10" s="193"/>
      <c r="BV10" s="193"/>
      <c r="BW10" s="193"/>
      <c r="BX10" s="193"/>
      <c r="BY10" s="193"/>
      <c r="BZ10" s="193"/>
      <c r="CA10" s="193"/>
      <c r="CB10" s="193"/>
      <c r="CC10" s="193"/>
      <c r="CD10" s="193"/>
      <c r="CE10" s="193"/>
      <c r="CF10" s="193"/>
      <c r="CG10" s="193"/>
      <c r="CH10" s="193"/>
      <c r="CI10" s="193"/>
      <c r="CJ10" s="193"/>
      <c r="CK10" s="193"/>
      <c r="CL10" s="193"/>
      <c r="CM10" s="193"/>
      <c r="CN10" s="193"/>
      <c r="CO10" s="193"/>
      <c r="CP10" s="193"/>
      <c r="CQ10" s="193"/>
      <c r="CR10" s="193"/>
      <c r="CS10" s="193"/>
      <c r="CT10" s="193"/>
      <c r="CU10" s="193"/>
      <c r="CV10" s="193"/>
      <c r="CW10" s="193"/>
      <c r="CX10" s="193"/>
      <c r="CY10" s="193"/>
      <c r="CZ10" s="193"/>
      <c r="DA10" s="193"/>
      <c r="DB10" s="193"/>
      <c r="DC10" s="193"/>
      <c r="DD10" s="193"/>
      <c r="DE10" s="193"/>
      <c r="DF10" s="193"/>
      <c r="DG10" s="193"/>
      <c r="DH10" s="193"/>
      <c r="DI10" s="193"/>
      <c r="DJ10" s="193"/>
      <c r="DK10" s="193"/>
      <c r="DL10" s="193"/>
      <c r="DM10" s="193"/>
      <c r="DN10" s="193"/>
      <c r="DO10" s="193"/>
      <c r="DP10" s="193"/>
      <c r="DQ10" s="193"/>
      <c r="DR10" s="193"/>
      <c r="DS10" s="193"/>
      <c r="DT10" s="193"/>
      <c r="DU10" s="193"/>
      <c r="DV10" s="193"/>
      <c r="DW10" s="193"/>
      <c r="DX10" s="193"/>
      <c r="DY10" s="193"/>
      <c r="DZ10" s="193"/>
      <c r="EA10" s="193"/>
      <c r="EB10" s="193"/>
      <c r="EC10" s="193"/>
      <c r="ED10" s="193"/>
      <c r="EE10" s="193"/>
      <c r="EF10" s="193"/>
      <c r="EG10" s="193"/>
      <c r="EH10" s="193"/>
      <c r="EI10" s="193"/>
      <c r="EJ10" s="193"/>
      <c r="EK10" s="193"/>
      <c r="EL10" s="193"/>
      <c r="EM10" s="193"/>
      <c r="EN10" s="193"/>
      <c r="EO10" s="193"/>
      <c r="EP10" s="193"/>
      <c r="EQ10" s="193"/>
      <c r="ER10" s="193"/>
      <c r="ES10" s="193"/>
      <c r="ET10" s="193"/>
      <c r="EU10" s="193"/>
      <c r="EV10" s="193"/>
      <c r="EW10" s="193"/>
      <c r="EX10" s="193"/>
      <c r="EY10" s="193"/>
      <c r="EZ10" s="193"/>
      <c r="FA10" s="193"/>
      <c r="FB10" s="193"/>
      <c r="FC10" s="193"/>
      <c r="FD10" s="193"/>
      <c r="FE10" s="193"/>
      <c r="FF10" s="193"/>
      <c r="FG10" s="193"/>
      <c r="FH10" s="193"/>
      <c r="FI10" s="193"/>
      <c r="FJ10" s="193"/>
      <c r="FK10" s="193"/>
      <c r="FL10" s="193"/>
      <c r="FM10" s="193"/>
      <c r="FN10" s="193"/>
      <c r="FO10" s="193"/>
      <c r="FP10" s="193"/>
      <c r="FQ10" s="193"/>
      <c r="FR10" s="193"/>
      <c r="FS10" s="193"/>
      <c r="FT10" s="193"/>
      <c r="FU10" s="193"/>
      <c r="FV10" s="193"/>
      <c r="FW10" s="193"/>
      <c r="FX10" s="193"/>
      <c r="FY10" s="193"/>
      <c r="FZ10" s="193"/>
      <c r="GA10" s="193"/>
      <c r="GB10" s="193"/>
      <c r="GC10" s="193"/>
      <c r="GD10" s="193"/>
      <c r="GE10" s="193"/>
      <c r="GF10" s="193"/>
      <c r="GG10" s="193"/>
      <c r="GH10" s="193"/>
      <c r="GI10" s="193"/>
      <c r="GJ10" s="193"/>
      <c r="GK10" s="193"/>
      <c r="GL10" s="193"/>
      <c r="GM10" s="193"/>
      <c r="GN10" s="193"/>
      <c r="GO10" s="193"/>
      <c r="GP10" s="193"/>
      <c r="GQ10" s="193"/>
      <c r="GR10" s="193"/>
      <c r="GS10" s="193"/>
      <c r="GT10" s="193"/>
      <c r="GU10" s="193"/>
      <c r="GV10" s="193"/>
      <c r="GW10" s="193"/>
      <c r="GX10" s="193"/>
      <c r="GY10" s="193"/>
      <c r="GZ10" s="193"/>
      <c r="HA10" s="193"/>
      <c r="HB10" s="193"/>
      <c r="HC10" s="193"/>
      <c r="HD10" s="193"/>
      <c r="HE10" s="193"/>
      <c r="HF10" s="193"/>
      <c r="HG10" s="193"/>
      <c r="HH10" s="193"/>
      <c r="HI10" s="193"/>
      <c r="HJ10" s="193"/>
      <c r="HK10" s="193"/>
      <c r="HL10" s="193"/>
      <c r="HM10" s="193"/>
      <c r="HN10" s="193"/>
      <c r="HO10" s="193"/>
      <c r="HP10" s="193"/>
      <c r="HQ10" s="193"/>
      <c r="HR10" s="193"/>
      <c r="HS10" s="193"/>
      <c r="HT10" s="193"/>
      <c r="HU10" s="193"/>
      <c r="HV10" s="193"/>
      <c r="HW10" s="193"/>
      <c r="HX10" s="193"/>
      <c r="HY10" s="193"/>
      <c r="HZ10" s="193"/>
      <c r="IA10" s="193"/>
      <c r="IB10" s="193"/>
      <c r="IC10" s="193"/>
      <c r="ID10" s="193"/>
      <c r="IE10" s="193"/>
      <c r="IF10" s="193"/>
      <c r="IG10" s="193"/>
      <c r="IH10" s="193"/>
      <c r="II10" s="193"/>
      <c r="IJ10" s="193"/>
      <c r="IK10" s="193"/>
      <c r="IL10" s="193"/>
      <c r="IM10" s="193"/>
      <c r="IN10" s="193"/>
      <c r="IO10" s="193"/>
      <c r="IP10" s="193"/>
      <c r="IQ10" s="193"/>
      <c r="IR10" s="193"/>
      <c r="IS10" s="193"/>
      <c r="IT10" s="193"/>
      <c r="IU10" s="193"/>
      <c r="IV10" s="193"/>
      <c r="IW10" s="193"/>
      <c r="IX10" s="193"/>
      <c r="IY10" s="193"/>
    </row>
    <row r="11" spans="1:259" s="194" customFormat="1" ht="24.6" customHeight="1" x14ac:dyDescent="0.15">
      <c r="A11" s="190" t="s">
        <v>262</v>
      </c>
      <c r="B11" s="100" t="s">
        <v>263</v>
      </c>
      <c r="C11" s="100" t="s">
        <v>264</v>
      </c>
      <c r="D11" s="100" t="s">
        <v>264</v>
      </c>
      <c r="E11" s="191" t="s">
        <v>265</v>
      </c>
      <c r="F11" s="152">
        <f>G11+H11</f>
        <v>323301.77</v>
      </c>
      <c r="G11" s="152">
        <f>G13+G17+G21+G24</f>
        <v>269837.95</v>
      </c>
      <c r="H11" s="152">
        <f>H13+H17+H21+H24</f>
        <v>53463.82</v>
      </c>
      <c r="I11" s="152">
        <f>J11+K11</f>
        <v>338127.39999999997</v>
      </c>
      <c r="J11" s="152">
        <f>J13+J17+J21+J24</f>
        <v>294949.3</v>
      </c>
      <c r="K11" s="152">
        <f>K13+K17+K21+K24</f>
        <v>43178.1</v>
      </c>
      <c r="L11" s="321">
        <f>M11+N11</f>
        <v>301999</v>
      </c>
      <c r="M11" s="321">
        <f>M13+M17+M21+M24</f>
        <v>300999</v>
      </c>
      <c r="N11" s="321">
        <f>N13+N17+N21+N24</f>
        <v>1000</v>
      </c>
      <c r="O11" s="152"/>
      <c r="P11" s="152"/>
      <c r="Q11" s="152"/>
      <c r="R11" s="152">
        <f>S11+T11</f>
        <v>291874</v>
      </c>
      <c r="S11" s="152">
        <f>S13+S17+S21+S24</f>
        <v>291874</v>
      </c>
      <c r="T11" s="375">
        <f>T13+T17+T21+T24</f>
        <v>0</v>
      </c>
      <c r="U11" s="152">
        <f>V11+W11</f>
        <v>296421.5</v>
      </c>
      <c r="V11" s="152">
        <f>V13+V17+V21+V24</f>
        <v>296421.5</v>
      </c>
      <c r="W11" s="375">
        <f>W13+W17+W21+W24</f>
        <v>0</v>
      </c>
      <c r="X11" s="152">
        <f>Y11+Z11</f>
        <v>300421.5</v>
      </c>
      <c r="Y11" s="152">
        <f>Y13+Y17+Y21+Y24</f>
        <v>300421.5</v>
      </c>
      <c r="Z11" s="375">
        <f>Z13+Z17+Z21+Z24</f>
        <v>0</v>
      </c>
      <c r="AA11" s="195"/>
      <c r="AB11" s="193"/>
      <c r="AC11" s="193"/>
      <c r="AD11" s="193"/>
      <c r="AE11" s="193"/>
      <c r="AF11" s="193"/>
      <c r="AG11" s="193"/>
      <c r="AH11" s="193"/>
      <c r="AI11" s="193"/>
      <c r="AJ11" s="193"/>
      <c r="AK11" s="193"/>
      <c r="AL11" s="193"/>
      <c r="AM11" s="193"/>
      <c r="AN11" s="193"/>
      <c r="AO11" s="193"/>
      <c r="AP11" s="193"/>
      <c r="AQ11" s="193"/>
      <c r="AR11" s="193"/>
      <c r="AS11" s="193"/>
      <c r="AT11" s="193"/>
      <c r="AU11" s="193"/>
      <c r="AV11" s="193"/>
      <c r="AW11" s="193"/>
      <c r="AX11" s="193"/>
      <c r="AY11" s="193"/>
      <c r="AZ11" s="193"/>
      <c r="BA11" s="193"/>
      <c r="BB11" s="193"/>
      <c r="BC11" s="193"/>
      <c r="BD11" s="193"/>
      <c r="BE11" s="193"/>
      <c r="BF11" s="193"/>
      <c r="BG11" s="193"/>
      <c r="BH11" s="193"/>
      <c r="BI11" s="193"/>
      <c r="BJ11" s="193"/>
      <c r="BK11" s="193"/>
      <c r="BL11" s="193"/>
      <c r="BM11" s="193"/>
      <c r="BN11" s="193"/>
      <c r="BO11" s="193"/>
      <c r="BP11" s="193"/>
      <c r="BQ11" s="193"/>
      <c r="BR11" s="193"/>
      <c r="BS11" s="193"/>
      <c r="BT11" s="193"/>
      <c r="BU11" s="193"/>
      <c r="BV11" s="193"/>
      <c r="BW11" s="193"/>
      <c r="BX11" s="193"/>
      <c r="BY11" s="193"/>
      <c r="BZ11" s="193"/>
      <c r="CA11" s="193"/>
      <c r="CB11" s="193"/>
      <c r="CC11" s="193"/>
      <c r="CD11" s="193"/>
      <c r="CE11" s="193"/>
      <c r="CF11" s="193"/>
      <c r="CG11" s="193"/>
      <c r="CH11" s="193"/>
      <c r="CI11" s="193"/>
      <c r="CJ11" s="193"/>
      <c r="CK11" s="193"/>
      <c r="CL11" s="193"/>
      <c r="CM11" s="193"/>
      <c r="CN11" s="193"/>
      <c r="CO11" s="193"/>
      <c r="CP11" s="193"/>
      <c r="CQ11" s="193"/>
      <c r="CR11" s="193"/>
      <c r="CS11" s="193"/>
      <c r="CT11" s="193"/>
      <c r="CU11" s="193"/>
      <c r="CV11" s="193"/>
      <c r="CW11" s="193"/>
      <c r="CX11" s="193"/>
      <c r="CY11" s="193"/>
      <c r="CZ11" s="193"/>
      <c r="DA11" s="193"/>
      <c r="DB11" s="193"/>
      <c r="DC11" s="193"/>
      <c r="DD11" s="193"/>
      <c r="DE11" s="193"/>
      <c r="DF11" s="193"/>
      <c r="DG11" s="193"/>
      <c r="DH11" s="193"/>
      <c r="DI11" s="193"/>
      <c r="DJ11" s="193"/>
      <c r="DK11" s="193"/>
      <c r="DL11" s="193"/>
      <c r="DM11" s="193"/>
      <c r="DN11" s="193"/>
      <c r="DO11" s="193"/>
      <c r="DP11" s="193"/>
      <c r="DQ11" s="193"/>
      <c r="DR11" s="193"/>
      <c r="DS11" s="193"/>
      <c r="DT11" s="193"/>
      <c r="DU11" s="193"/>
      <c r="DV11" s="193"/>
      <c r="DW11" s="193"/>
      <c r="DX11" s="193"/>
      <c r="DY11" s="193"/>
      <c r="DZ11" s="193"/>
      <c r="EA11" s="193"/>
      <c r="EB11" s="193"/>
      <c r="EC11" s="193"/>
      <c r="ED11" s="193"/>
      <c r="EE11" s="193"/>
      <c r="EF11" s="193"/>
      <c r="EG11" s="193"/>
      <c r="EH11" s="193"/>
      <c r="EI11" s="193"/>
      <c r="EJ11" s="193"/>
      <c r="EK11" s="193"/>
      <c r="EL11" s="193"/>
      <c r="EM11" s="193"/>
      <c r="EN11" s="193"/>
      <c r="EO11" s="193"/>
      <c r="EP11" s="193"/>
      <c r="EQ11" s="193"/>
      <c r="ER11" s="193"/>
      <c r="ES11" s="193"/>
      <c r="ET11" s="193"/>
      <c r="EU11" s="193"/>
      <c r="EV11" s="193"/>
      <c r="EW11" s="193"/>
      <c r="EX11" s="193"/>
      <c r="EY11" s="193"/>
      <c r="EZ11" s="193"/>
      <c r="FA11" s="193"/>
      <c r="FB11" s="193"/>
      <c r="FC11" s="193"/>
      <c r="FD11" s="193"/>
      <c r="FE11" s="193"/>
      <c r="FF11" s="193"/>
      <c r="FG11" s="193"/>
      <c r="FH11" s="193"/>
      <c r="FI11" s="193"/>
      <c r="FJ11" s="193"/>
      <c r="FK11" s="193"/>
      <c r="FL11" s="193"/>
      <c r="FM11" s="193"/>
      <c r="FN11" s="193"/>
      <c r="FO11" s="193"/>
      <c r="FP11" s="193"/>
      <c r="FQ11" s="193"/>
      <c r="FR11" s="193"/>
      <c r="FS11" s="193"/>
      <c r="FT11" s="193"/>
      <c r="FU11" s="193"/>
      <c r="FV11" s="193"/>
      <c r="FW11" s="193"/>
      <c r="FX11" s="193"/>
      <c r="FY11" s="193"/>
      <c r="FZ11" s="193"/>
      <c r="GA11" s="193"/>
      <c r="GB11" s="193"/>
      <c r="GC11" s="193"/>
      <c r="GD11" s="193"/>
      <c r="GE11" s="193"/>
      <c r="GF11" s="193"/>
      <c r="GG11" s="193"/>
      <c r="GH11" s="193"/>
      <c r="GI11" s="193"/>
      <c r="GJ11" s="193"/>
      <c r="GK11" s="193"/>
      <c r="GL11" s="193"/>
      <c r="GM11" s="193"/>
      <c r="GN11" s="193"/>
      <c r="GO11" s="193"/>
      <c r="GP11" s="193"/>
      <c r="GQ11" s="193"/>
      <c r="GR11" s="193"/>
      <c r="GS11" s="193"/>
      <c r="GT11" s="193"/>
      <c r="GU11" s="193"/>
      <c r="GV11" s="193"/>
      <c r="GW11" s="193"/>
      <c r="GX11" s="193"/>
      <c r="GY11" s="193"/>
      <c r="GZ11" s="193"/>
      <c r="HA11" s="193"/>
      <c r="HB11" s="193"/>
      <c r="HC11" s="193"/>
      <c r="HD11" s="193"/>
      <c r="HE11" s="193"/>
      <c r="HF11" s="193"/>
      <c r="HG11" s="193"/>
      <c r="HH11" s="193"/>
      <c r="HI11" s="193"/>
      <c r="HJ11" s="193"/>
      <c r="HK11" s="193"/>
      <c r="HL11" s="193"/>
      <c r="HM11" s="193"/>
      <c r="HN11" s="193"/>
      <c r="HO11" s="193"/>
      <c r="HP11" s="193"/>
      <c r="HQ11" s="193"/>
      <c r="HR11" s="193"/>
      <c r="HS11" s="193"/>
      <c r="HT11" s="193"/>
      <c r="HU11" s="193"/>
      <c r="HV11" s="193"/>
      <c r="HW11" s="193"/>
      <c r="HX11" s="193"/>
      <c r="HY11" s="193"/>
      <c r="HZ11" s="193"/>
      <c r="IA11" s="193"/>
      <c r="IB11" s="193"/>
      <c r="IC11" s="193"/>
      <c r="ID11" s="193"/>
      <c r="IE11" s="193"/>
      <c r="IF11" s="193"/>
      <c r="IG11" s="193"/>
      <c r="IH11" s="193"/>
      <c r="II11" s="193"/>
      <c r="IJ11" s="193"/>
      <c r="IK11" s="193"/>
      <c r="IL11" s="193"/>
      <c r="IM11" s="193"/>
      <c r="IN11" s="193"/>
      <c r="IO11" s="193"/>
      <c r="IP11" s="193"/>
      <c r="IQ11" s="193"/>
      <c r="IR11" s="193"/>
      <c r="IS11" s="193"/>
      <c r="IT11" s="193"/>
      <c r="IU11" s="193"/>
      <c r="IV11" s="193"/>
      <c r="IW11" s="193"/>
      <c r="IX11" s="193"/>
      <c r="IY11" s="193"/>
    </row>
    <row r="12" spans="1:259" s="199" customFormat="1" ht="12.75" customHeight="1" x14ac:dyDescent="0.15">
      <c r="A12" s="196"/>
      <c r="B12" s="197"/>
      <c r="C12" s="197"/>
      <c r="D12" s="197"/>
      <c r="E12" s="198" t="s">
        <v>74</v>
      </c>
      <c r="F12" s="162"/>
      <c r="G12" s="162"/>
      <c r="H12" s="162"/>
      <c r="I12" s="162"/>
      <c r="J12" s="162"/>
      <c r="K12" s="162"/>
      <c r="L12" s="322"/>
      <c r="M12" s="322"/>
      <c r="N12" s="322"/>
      <c r="O12" s="162"/>
      <c r="P12" s="162"/>
      <c r="Q12" s="162"/>
      <c r="R12" s="162"/>
      <c r="S12" s="162"/>
      <c r="T12" s="378"/>
      <c r="U12" s="162"/>
      <c r="V12" s="162"/>
      <c r="W12" s="378"/>
      <c r="X12" s="162"/>
      <c r="Y12" s="162"/>
      <c r="Z12" s="378"/>
      <c r="AA12" s="192"/>
    </row>
    <row r="13" spans="1:259" s="199" customFormat="1" ht="45" customHeight="1" x14ac:dyDescent="0.15">
      <c r="A13" s="196" t="s">
        <v>266</v>
      </c>
      <c r="B13" s="197" t="s">
        <v>263</v>
      </c>
      <c r="C13" s="197" t="s">
        <v>267</v>
      </c>
      <c r="D13" s="197" t="s">
        <v>264</v>
      </c>
      <c r="E13" s="200" t="s">
        <v>268</v>
      </c>
      <c r="F13" s="188">
        <f>G13+H13</f>
        <v>251731.93000000002</v>
      </c>
      <c r="G13" s="188">
        <f>G15</f>
        <v>249810.95</v>
      </c>
      <c r="H13" s="188">
        <f>H15</f>
        <v>1920.98</v>
      </c>
      <c r="I13" s="188">
        <f t="shared" ref="I13:K13" si="4">I15</f>
        <v>288001</v>
      </c>
      <c r="J13" s="188">
        <f t="shared" si="4"/>
        <v>266001</v>
      </c>
      <c r="K13" s="188">
        <f t="shared" si="4"/>
        <v>22000</v>
      </c>
      <c r="L13" s="410">
        <f t="shared" ref="L13:N13" si="5">L15</f>
        <v>266000</v>
      </c>
      <c r="M13" s="410">
        <f t="shared" si="5"/>
        <v>265000</v>
      </c>
      <c r="N13" s="410">
        <f t="shared" si="5"/>
        <v>1000</v>
      </c>
      <c r="O13" s="188"/>
      <c r="P13" s="188"/>
      <c r="Q13" s="188"/>
      <c r="R13" s="188">
        <f t="shared" ref="R13:W13" si="6">R15</f>
        <v>266001</v>
      </c>
      <c r="S13" s="188">
        <f t="shared" si="6"/>
        <v>266001</v>
      </c>
      <c r="T13" s="416">
        <f t="shared" si="6"/>
        <v>0</v>
      </c>
      <c r="U13" s="188">
        <f t="shared" si="6"/>
        <v>270548.5</v>
      </c>
      <c r="V13" s="188">
        <f t="shared" si="6"/>
        <v>270548.5</v>
      </c>
      <c r="W13" s="416">
        <f t="shared" si="6"/>
        <v>0</v>
      </c>
      <c r="X13" s="188">
        <f t="shared" ref="X13:Z13" si="7">X15</f>
        <v>274548.5</v>
      </c>
      <c r="Y13" s="188">
        <f t="shared" si="7"/>
        <v>274548.5</v>
      </c>
      <c r="Z13" s="416">
        <f t="shared" si="7"/>
        <v>0</v>
      </c>
      <c r="AA13" s="195"/>
    </row>
    <row r="14" spans="1:259" s="199" customFormat="1" ht="12.75" customHeight="1" x14ac:dyDescent="0.15">
      <c r="A14" s="196"/>
      <c r="B14" s="197"/>
      <c r="C14" s="197"/>
      <c r="D14" s="197"/>
      <c r="E14" s="198" t="s">
        <v>269</v>
      </c>
      <c r="F14" s="162"/>
      <c r="G14" s="162"/>
      <c r="H14" s="162"/>
      <c r="I14" s="198"/>
      <c r="J14" s="198"/>
      <c r="K14" s="198"/>
      <c r="L14" s="411"/>
      <c r="M14" s="411"/>
      <c r="N14" s="411"/>
      <c r="O14" s="189"/>
      <c r="P14" s="189"/>
      <c r="Q14" s="189"/>
      <c r="R14" s="198"/>
      <c r="S14" s="198"/>
      <c r="T14" s="417"/>
      <c r="U14" s="198"/>
      <c r="V14" s="198"/>
      <c r="W14" s="417"/>
      <c r="X14" s="198"/>
      <c r="Y14" s="198"/>
      <c r="Z14" s="417"/>
      <c r="AA14" s="192"/>
    </row>
    <row r="15" spans="1:259" s="199" customFormat="1" ht="22.5" customHeight="1" x14ac:dyDescent="0.15">
      <c r="A15" s="196" t="s">
        <v>270</v>
      </c>
      <c r="B15" s="197" t="s">
        <v>263</v>
      </c>
      <c r="C15" s="197" t="s">
        <v>267</v>
      </c>
      <c r="D15" s="197" t="s">
        <v>267</v>
      </c>
      <c r="E15" s="201" t="s">
        <v>271</v>
      </c>
      <c r="F15" s="162">
        <f>G15+H15</f>
        <v>251731.93000000002</v>
      </c>
      <c r="G15" s="162">
        <f>125413.05+124397.9</f>
        <v>249810.95</v>
      </c>
      <c r="H15" s="162">
        <v>1920.98</v>
      </c>
      <c r="I15" s="162">
        <f>J15+K15</f>
        <v>288001</v>
      </c>
      <c r="J15" s="162">
        <v>266001</v>
      </c>
      <c r="K15" s="162">
        <v>22000</v>
      </c>
      <c r="L15" s="322">
        <f>M15+N15</f>
        <v>266000</v>
      </c>
      <c r="M15" s="322">
        <v>265000</v>
      </c>
      <c r="N15" s="322">
        <v>1000</v>
      </c>
      <c r="O15" s="162"/>
      <c r="P15" s="162"/>
      <c r="Q15" s="162"/>
      <c r="R15" s="162">
        <f>S15+T15</f>
        <v>266001</v>
      </c>
      <c r="S15" s="162">
        <v>266001</v>
      </c>
      <c r="T15" s="378">
        <v>0</v>
      </c>
      <c r="U15" s="162">
        <f>V15+W15</f>
        <v>270548.5</v>
      </c>
      <c r="V15" s="162">
        <v>270548.5</v>
      </c>
      <c r="W15" s="378">
        <v>0</v>
      </c>
      <c r="X15" s="162">
        <f>Y15+Z15</f>
        <v>274548.5</v>
      </c>
      <c r="Y15" s="162">
        <v>274548.5</v>
      </c>
      <c r="Z15" s="378">
        <v>0</v>
      </c>
      <c r="AA15" s="195"/>
    </row>
    <row r="16" spans="1:259" s="199" customFormat="1" ht="12.75" customHeight="1" x14ac:dyDescent="0.15">
      <c r="A16" s="196" t="s">
        <v>272</v>
      </c>
      <c r="B16" s="197" t="s">
        <v>263</v>
      </c>
      <c r="C16" s="197" t="s">
        <v>267</v>
      </c>
      <c r="D16" s="197" t="s">
        <v>273</v>
      </c>
      <c r="E16" s="201" t="s">
        <v>274</v>
      </c>
      <c r="F16" s="162">
        <f>G16+H16</f>
        <v>0</v>
      </c>
      <c r="G16" s="162">
        <v>0</v>
      </c>
      <c r="H16" s="162">
        <v>0</v>
      </c>
      <c r="I16" s="162">
        <f>J16+K16</f>
        <v>0</v>
      </c>
      <c r="J16" s="162">
        <v>0</v>
      </c>
      <c r="K16" s="162">
        <v>0</v>
      </c>
      <c r="L16" s="322">
        <f>M16+N16</f>
        <v>0</v>
      </c>
      <c r="M16" s="322">
        <v>0</v>
      </c>
      <c r="N16" s="322">
        <v>0</v>
      </c>
      <c r="O16" s="162"/>
      <c r="P16" s="162"/>
      <c r="Q16" s="162"/>
      <c r="R16" s="162">
        <f>S16+T16</f>
        <v>0</v>
      </c>
      <c r="S16" s="162">
        <v>0</v>
      </c>
      <c r="T16" s="378">
        <v>0</v>
      </c>
      <c r="U16" s="162">
        <f>V16+W16</f>
        <v>0</v>
      </c>
      <c r="V16" s="162">
        <v>0</v>
      </c>
      <c r="W16" s="378">
        <v>0</v>
      </c>
      <c r="X16" s="162">
        <f>Y16+Z16</f>
        <v>0</v>
      </c>
      <c r="Y16" s="162">
        <v>0</v>
      </c>
      <c r="Z16" s="378">
        <v>0</v>
      </c>
      <c r="AA16" s="192"/>
    </row>
    <row r="17" spans="1:259" s="194" customFormat="1" ht="27.75" customHeight="1" x14ac:dyDescent="0.15">
      <c r="A17" s="190" t="s">
        <v>275</v>
      </c>
      <c r="B17" s="100" t="s">
        <v>263</v>
      </c>
      <c r="C17" s="100" t="s">
        <v>273</v>
      </c>
      <c r="D17" s="100" t="s">
        <v>264</v>
      </c>
      <c r="E17" s="202" t="s">
        <v>276</v>
      </c>
      <c r="F17" s="188">
        <f>F19+F20</f>
        <v>5474.3</v>
      </c>
      <c r="G17" s="188">
        <f>G19+G20</f>
        <v>5474.3</v>
      </c>
      <c r="H17" s="188">
        <f>H19+H20</f>
        <v>0</v>
      </c>
      <c r="I17" s="188">
        <f t="shared" ref="I17:K17" si="8">I19+I20</f>
        <v>1999</v>
      </c>
      <c r="J17" s="188">
        <f t="shared" si="8"/>
        <v>1999</v>
      </c>
      <c r="K17" s="188">
        <f t="shared" si="8"/>
        <v>0</v>
      </c>
      <c r="L17" s="410">
        <f t="shared" ref="L17:N17" si="9">L19+L20</f>
        <v>1999</v>
      </c>
      <c r="M17" s="410">
        <f t="shared" si="9"/>
        <v>1999</v>
      </c>
      <c r="N17" s="410">
        <f t="shared" si="9"/>
        <v>0</v>
      </c>
      <c r="O17" s="188"/>
      <c r="P17" s="188"/>
      <c r="Q17" s="188"/>
      <c r="R17" s="188">
        <f t="shared" ref="R17:W17" si="10">R19+R20</f>
        <v>1999</v>
      </c>
      <c r="S17" s="188">
        <f t="shared" si="10"/>
        <v>1999</v>
      </c>
      <c r="T17" s="416">
        <f t="shared" si="10"/>
        <v>0</v>
      </c>
      <c r="U17" s="188">
        <f t="shared" si="10"/>
        <v>1999</v>
      </c>
      <c r="V17" s="188">
        <f t="shared" si="10"/>
        <v>1999</v>
      </c>
      <c r="W17" s="416">
        <f t="shared" si="10"/>
        <v>0</v>
      </c>
      <c r="X17" s="188">
        <f t="shared" ref="X17:Z17" si="11">X19+X20</f>
        <v>1999</v>
      </c>
      <c r="Y17" s="188">
        <f t="shared" si="11"/>
        <v>1999</v>
      </c>
      <c r="Z17" s="416">
        <f t="shared" si="11"/>
        <v>0</v>
      </c>
      <c r="AA17" s="192"/>
      <c r="AB17" s="193"/>
      <c r="AC17" s="193"/>
      <c r="AD17" s="193"/>
      <c r="AE17" s="193"/>
      <c r="AF17" s="193"/>
      <c r="AG17" s="193"/>
      <c r="AH17" s="193"/>
      <c r="AI17" s="193"/>
      <c r="AJ17" s="193"/>
      <c r="AK17" s="193"/>
      <c r="AL17" s="193"/>
      <c r="AM17" s="193"/>
      <c r="AN17" s="193"/>
      <c r="AO17" s="193"/>
      <c r="AP17" s="193"/>
      <c r="AQ17" s="193"/>
      <c r="AR17" s="193"/>
      <c r="AS17" s="193"/>
      <c r="AT17" s="193"/>
      <c r="AU17" s="193"/>
      <c r="AV17" s="193"/>
      <c r="AW17" s="193"/>
      <c r="AX17" s="193"/>
      <c r="AY17" s="193"/>
      <c r="AZ17" s="193"/>
      <c r="BA17" s="193"/>
      <c r="BB17" s="193"/>
      <c r="BC17" s="193"/>
      <c r="BD17" s="193"/>
      <c r="BE17" s="193"/>
      <c r="BF17" s="193"/>
      <c r="BG17" s="193"/>
      <c r="BH17" s="193"/>
      <c r="BI17" s="193"/>
      <c r="BJ17" s="193"/>
      <c r="BK17" s="193"/>
      <c r="BL17" s="193"/>
      <c r="BM17" s="193"/>
      <c r="BN17" s="193"/>
      <c r="BO17" s="193"/>
      <c r="BP17" s="193"/>
      <c r="BQ17" s="193"/>
      <c r="BR17" s="193"/>
      <c r="BS17" s="193"/>
      <c r="BT17" s="193"/>
      <c r="BU17" s="193"/>
      <c r="BV17" s="193"/>
      <c r="BW17" s="193"/>
      <c r="BX17" s="193"/>
      <c r="BY17" s="193"/>
      <c r="BZ17" s="193"/>
      <c r="CA17" s="193"/>
      <c r="CB17" s="193"/>
      <c r="CC17" s="193"/>
      <c r="CD17" s="193"/>
      <c r="CE17" s="193"/>
      <c r="CF17" s="193"/>
      <c r="CG17" s="193"/>
      <c r="CH17" s="193"/>
      <c r="CI17" s="193"/>
      <c r="CJ17" s="193"/>
      <c r="CK17" s="193"/>
      <c r="CL17" s="193"/>
      <c r="CM17" s="193"/>
      <c r="CN17" s="193"/>
      <c r="CO17" s="193"/>
      <c r="CP17" s="193"/>
      <c r="CQ17" s="193"/>
      <c r="CR17" s="193"/>
      <c r="CS17" s="193"/>
      <c r="CT17" s="193"/>
      <c r="CU17" s="193"/>
      <c r="CV17" s="193"/>
      <c r="CW17" s="193"/>
      <c r="CX17" s="193"/>
      <c r="CY17" s="193"/>
      <c r="CZ17" s="193"/>
      <c r="DA17" s="193"/>
      <c r="DB17" s="193"/>
      <c r="DC17" s="193"/>
      <c r="DD17" s="193"/>
      <c r="DE17" s="193"/>
      <c r="DF17" s="193"/>
      <c r="DG17" s="193"/>
      <c r="DH17" s="193"/>
      <c r="DI17" s="193"/>
      <c r="DJ17" s="193"/>
      <c r="DK17" s="193"/>
      <c r="DL17" s="193"/>
      <c r="DM17" s="193"/>
      <c r="DN17" s="193"/>
      <c r="DO17" s="193"/>
      <c r="DP17" s="193"/>
      <c r="DQ17" s="193"/>
      <c r="DR17" s="193"/>
      <c r="DS17" s="193"/>
      <c r="DT17" s="193"/>
      <c r="DU17" s="193"/>
      <c r="DV17" s="193"/>
      <c r="DW17" s="193"/>
      <c r="DX17" s="193"/>
      <c r="DY17" s="193"/>
      <c r="DZ17" s="193"/>
      <c r="EA17" s="193"/>
      <c r="EB17" s="193"/>
      <c r="EC17" s="193"/>
      <c r="ED17" s="193"/>
      <c r="EE17" s="193"/>
      <c r="EF17" s="193"/>
      <c r="EG17" s="193"/>
      <c r="EH17" s="193"/>
      <c r="EI17" s="193"/>
      <c r="EJ17" s="193"/>
      <c r="EK17" s="193"/>
      <c r="EL17" s="193"/>
      <c r="EM17" s="193"/>
      <c r="EN17" s="193"/>
      <c r="EO17" s="193"/>
      <c r="EP17" s="193"/>
      <c r="EQ17" s="193"/>
      <c r="ER17" s="193"/>
      <c r="ES17" s="193"/>
      <c r="ET17" s="193"/>
      <c r="EU17" s="193"/>
      <c r="EV17" s="193"/>
      <c r="EW17" s="193"/>
      <c r="EX17" s="193"/>
      <c r="EY17" s="193"/>
      <c r="EZ17" s="193"/>
      <c r="FA17" s="193"/>
      <c r="FB17" s="193"/>
      <c r="FC17" s="193"/>
      <c r="FD17" s="193"/>
      <c r="FE17" s="193"/>
      <c r="FF17" s="193"/>
      <c r="FG17" s="193"/>
      <c r="FH17" s="193"/>
      <c r="FI17" s="193"/>
      <c r="FJ17" s="193"/>
      <c r="FK17" s="193"/>
      <c r="FL17" s="193"/>
      <c r="FM17" s="193"/>
      <c r="FN17" s="193"/>
      <c r="FO17" s="193"/>
      <c r="FP17" s="193"/>
      <c r="FQ17" s="193"/>
      <c r="FR17" s="193"/>
      <c r="FS17" s="193"/>
      <c r="FT17" s="193"/>
      <c r="FU17" s="193"/>
      <c r="FV17" s="193"/>
      <c r="FW17" s="193"/>
      <c r="FX17" s="193"/>
      <c r="FY17" s="193"/>
      <c r="FZ17" s="193"/>
      <c r="GA17" s="193"/>
      <c r="GB17" s="193"/>
      <c r="GC17" s="193"/>
      <c r="GD17" s="193"/>
      <c r="GE17" s="193"/>
      <c r="GF17" s="193"/>
      <c r="GG17" s="193"/>
      <c r="GH17" s="193"/>
      <c r="GI17" s="193"/>
      <c r="GJ17" s="193"/>
      <c r="GK17" s="193"/>
      <c r="GL17" s="193"/>
      <c r="GM17" s="193"/>
      <c r="GN17" s="193"/>
      <c r="GO17" s="193"/>
      <c r="GP17" s="193"/>
      <c r="GQ17" s="193"/>
      <c r="GR17" s="193"/>
      <c r="GS17" s="193"/>
      <c r="GT17" s="193"/>
      <c r="GU17" s="193"/>
      <c r="GV17" s="193"/>
      <c r="GW17" s="193"/>
      <c r="GX17" s="193"/>
      <c r="GY17" s="193"/>
      <c r="GZ17" s="193"/>
      <c r="HA17" s="193"/>
      <c r="HB17" s="193"/>
      <c r="HC17" s="193"/>
      <c r="HD17" s="193"/>
      <c r="HE17" s="193"/>
      <c r="HF17" s="193"/>
      <c r="HG17" s="193"/>
      <c r="HH17" s="193"/>
      <c r="HI17" s="193"/>
      <c r="HJ17" s="193"/>
      <c r="HK17" s="193"/>
      <c r="HL17" s="193"/>
      <c r="HM17" s="193"/>
      <c r="HN17" s="193"/>
      <c r="HO17" s="193"/>
      <c r="HP17" s="193"/>
      <c r="HQ17" s="193"/>
      <c r="HR17" s="193"/>
      <c r="HS17" s="193"/>
      <c r="HT17" s="193"/>
      <c r="HU17" s="193"/>
      <c r="HV17" s="193"/>
      <c r="HW17" s="193"/>
      <c r="HX17" s="193"/>
      <c r="HY17" s="193"/>
      <c r="HZ17" s="193"/>
      <c r="IA17" s="193"/>
      <c r="IB17" s="193"/>
      <c r="IC17" s="193"/>
      <c r="ID17" s="193"/>
      <c r="IE17" s="193"/>
      <c r="IF17" s="193"/>
      <c r="IG17" s="193"/>
      <c r="IH17" s="193"/>
      <c r="II17" s="193"/>
      <c r="IJ17" s="193"/>
      <c r="IK17" s="193"/>
      <c r="IL17" s="193"/>
      <c r="IM17" s="193"/>
      <c r="IN17" s="193"/>
      <c r="IO17" s="193"/>
      <c r="IP17" s="193"/>
      <c r="IQ17" s="193"/>
      <c r="IR17" s="193"/>
      <c r="IS17" s="193"/>
      <c r="IT17" s="193"/>
      <c r="IU17" s="193"/>
      <c r="IV17" s="193"/>
      <c r="IW17" s="193"/>
      <c r="IX17" s="193"/>
      <c r="IY17" s="193"/>
    </row>
    <row r="18" spans="1:259" s="199" customFormat="1" ht="12.75" customHeight="1" x14ac:dyDescent="0.15">
      <c r="A18" s="196"/>
      <c r="B18" s="197"/>
      <c r="C18" s="197"/>
      <c r="D18" s="197"/>
      <c r="E18" s="198" t="s">
        <v>269</v>
      </c>
      <c r="F18" s="162"/>
      <c r="G18" s="162"/>
      <c r="H18" s="162"/>
      <c r="I18" s="198"/>
      <c r="J18" s="198"/>
      <c r="K18" s="198"/>
      <c r="L18" s="411"/>
      <c r="M18" s="411"/>
      <c r="N18" s="411"/>
      <c r="O18" s="149"/>
      <c r="P18" s="149"/>
      <c r="Q18" s="149"/>
      <c r="R18" s="198"/>
      <c r="S18" s="198"/>
      <c r="T18" s="417"/>
      <c r="U18" s="198"/>
      <c r="V18" s="198"/>
      <c r="W18" s="417"/>
      <c r="X18" s="198"/>
      <c r="Y18" s="198"/>
      <c r="Z18" s="417"/>
      <c r="AA18" s="192"/>
    </row>
    <row r="19" spans="1:259" s="199" customFormat="1" ht="27" customHeight="1" x14ac:dyDescent="0.15">
      <c r="A19" s="196" t="s">
        <v>277</v>
      </c>
      <c r="B19" s="197" t="s">
        <v>263</v>
      </c>
      <c r="C19" s="197" t="s">
        <v>273</v>
      </c>
      <c r="D19" s="197" t="s">
        <v>267</v>
      </c>
      <c r="E19" s="201" t="s">
        <v>278</v>
      </c>
      <c r="F19" s="162">
        <f>G19+H19</f>
        <v>5474.3</v>
      </c>
      <c r="G19" s="162">
        <v>5474.3</v>
      </c>
      <c r="H19" s="162">
        <v>0</v>
      </c>
      <c r="I19" s="162">
        <f>J19+K19</f>
        <v>1999</v>
      </c>
      <c r="J19" s="162">
        <v>1999</v>
      </c>
      <c r="K19" s="162">
        <v>0</v>
      </c>
      <c r="L19" s="322">
        <f>M19+N19</f>
        <v>1999</v>
      </c>
      <c r="M19" s="322">
        <v>1999</v>
      </c>
      <c r="N19" s="322">
        <v>0</v>
      </c>
      <c r="O19" s="162"/>
      <c r="P19" s="162"/>
      <c r="Q19" s="162"/>
      <c r="R19" s="162">
        <f>S19+T19</f>
        <v>1999</v>
      </c>
      <c r="S19" s="162">
        <v>1999</v>
      </c>
      <c r="T19" s="378">
        <v>0</v>
      </c>
      <c r="U19" s="162">
        <f>V19+W19</f>
        <v>1999</v>
      </c>
      <c r="V19" s="162">
        <v>1999</v>
      </c>
      <c r="W19" s="378">
        <v>0</v>
      </c>
      <c r="X19" s="162">
        <f>Y19+Z19</f>
        <v>1999</v>
      </c>
      <c r="Y19" s="162">
        <v>1999</v>
      </c>
      <c r="Z19" s="378">
        <v>0</v>
      </c>
      <c r="AA19" s="192"/>
    </row>
    <row r="20" spans="1:259" s="199" customFormat="1" ht="27" customHeight="1" x14ac:dyDescent="0.15">
      <c r="A20" s="196">
        <v>2133</v>
      </c>
      <c r="B20" s="197" t="s">
        <v>263</v>
      </c>
      <c r="C20" s="197">
        <v>3</v>
      </c>
      <c r="D20" s="197">
        <v>3</v>
      </c>
      <c r="E20" s="201" t="s">
        <v>810</v>
      </c>
      <c r="F20" s="162">
        <f>G20+H20</f>
        <v>0</v>
      </c>
      <c r="G20" s="162"/>
      <c r="H20" s="162">
        <v>0</v>
      </c>
      <c r="I20" s="162">
        <f>J20+K20</f>
        <v>0</v>
      </c>
      <c r="J20" s="162"/>
      <c r="K20" s="162">
        <v>0</v>
      </c>
      <c r="L20" s="322">
        <f>M20+N20</f>
        <v>0</v>
      </c>
      <c r="M20" s="322"/>
      <c r="N20" s="322">
        <v>0</v>
      </c>
      <c r="O20" s="162"/>
      <c r="P20" s="162"/>
      <c r="Q20" s="162"/>
      <c r="R20" s="162">
        <f>S20+T20</f>
        <v>0</v>
      </c>
      <c r="S20" s="162"/>
      <c r="T20" s="378">
        <v>0</v>
      </c>
      <c r="U20" s="162">
        <f>V20+W20</f>
        <v>0</v>
      </c>
      <c r="V20" s="162"/>
      <c r="W20" s="378">
        <v>0</v>
      </c>
      <c r="X20" s="162">
        <f>Y20+Z20</f>
        <v>0</v>
      </c>
      <c r="Y20" s="162"/>
      <c r="Z20" s="378">
        <v>0</v>
      </c>
      <c r="AA20" s="192"/>
    </row>
    <row r="21" spans="1:259" s="199" customFormat="1" ht="42" customHeight="1" x14ac:dyDescent="0.15">
      <c r="A21" s="196" t="s">
        <v>279</v>
      </c>
      <c r="B21" s="197" t="s">
        <v>263</v>
      </c>
      <c r="C21" s="197" t="s">
        <v>280</v>
      </c>
      <c r="D21" s="197" t="s">
        <v>264</v>
      </c>
      <c r="E21" s="200" t="s">
        <v>281</v>
      </c>
      <c r="F21" s="188">
        <f>F23</f>
        <v>0</v>
      </c>
      <c r="G21" s="188">
        <f>G23</f>
        <v>0</v>
      </c>
      <c r="H21" s="188">
        <f>H23</f>
        <v>0</v>
      </c>
      <c r="I21" s="188">
        <f t="shared" ref="I21:K21" si="12">I23</f>
        <v>0</v>
      </c>
      <c r="J21" s="188">
        <f t="shared" si="12"/>
        <v>0</v>
      </c>
      <c r="K21" s="188">
        <f t="shared" si="12"/>
        <v>0</v>
      </c>
      <c r="L21" s="410">
        <f t="shared" ref="L21:N21" si="13">L23</f>
        <v>0</v>
      </c>
      <c r="M21" s="410">
        <f t="shared" si="13"/>
        <v>0</v>
      </c>
      <c r="N21" s="410">
        <f t="shared" si="13"/>
        <v>0</v>
      </c>
      <c r="O21" s="188"/>
      <c r="P21" s="188"/>
      <c r="Q21" s="188"/>
      <c r="R21" s="188">
        <f t="shared" ref="R21:W21" si="14">R23</f>
        <v>0</v>
      </c>
      <c r="S21" s="188">
        <f t="shared" si="14"/>
        <v>0</v>
      </c>
      <c r="T21" s="416">
        <f t="shared" si="14"/>
        <v>0</v>
      </c>
      <c r="U21" s="188">
        <f t="shared" si="14"/>
        <v>0</v>
      </c>
      <c r="V21" s="188">
        <f t="shared" si="14"/>
        <v>0</v>
      </c>
      <c r="W21" s="416">
        <f t="shared" si="14"/>
        <v>0</v>
      </c>
      <c r="X21" s="188">
        <f t="shared" ref="X21:Z21" si="15">X23</f>
        <v>0</v>
      </c>
      <c r="Y21" s="188">
        <f t="shared" si="15"/>
        <v>0</v>
      </c>
      <c r="Z21" s="416">
        <f t="shared" si="15"/>
        <v>0</v>
      </c>
      <c r="AA21" s="195"/>
    </row>
    <row r="22" spans="1:259" s="199" customFormat="1" ht="12.75" customHeight="1" x14ac:dyDescent="0.15">
      <c r="A22" s="196"/>
      <c r="B22" s="197"/>
      <c r="C22" s="197"/>
      <c r="D22" s="197"/>
      <c r="E22" s="198" t="s">
        <v>269</v>
      </c>
      <c r="F22" s="162"/>
      <c r="G22" s="162"/>
      <c r="H22" s="162"/>
      <c r="I22" s="198"/>
      <c r="J22" s="198"/>
      <c r="K22" s="198"/>
      <c r="L22" s="411"/>
      <c r="M22" s="411"/>
      <c r="N22" s="411"/>
      <c r="O22" s="149"/>
      <c r="P22" s="149"/>
      <c r="Q22" s="149"/>
      <c r="R22" s="198"/>
      <c r="S22" s="198"/>
      <c r="T22" s="417"/>
      <c r="U22" s="198"/>
      <c r="V22" s="198"/>
      <c r="W22" s="417"/>
      <c r="X22" s="198"/>
      <c r="Y22" s="198"/>
      <c r="Z22" s="417"/>
      <c r="AA22" s="192"/>
    </row>
    <row r="23" spans="1:259" s="199" customFormat="1" ht="30" customHeight="1" x14ac:dyDescent="0.15">
      <c r="A23" s="196" t="s">
        <v>282</v>
      </c>
      <c r="B23" s="197" t="s">
        <v>263</v>
      </c>
      <c r="C23" s="197" t="s">
        <v>280</v>
      </c>
      <c r="D23" s="197" t="s">
        <v>267</v>
      </c>
      <c r="E23" s="201" t="s">
        <v>281</v>
      </c>
      <c r="F23" s="162">
        <f>G23+H23</f>
        <v>0</v>
      </c>
      <c r="G23" s="162">
        <v>0</v>
      </c>
      <c r="H23" s="162">
        <v>0</v>
      </c>
      <c r="I23" s="88">
        <f>J23+K23</f>
        <v>0</v>
      </c>
      <c r="J23" s="88">
        <v>0</v>
      </c>
      <c r="K23" s="88">
        <v>0</v>
      </c>
      <c r="L23" s="412">
        <f>M23+N23</f>
        <v>0</v>
      </c>
      <c r="M23" s="412">
        <v>0</v>
      </c>
      <c r="N23" s="412">
        <v>0</v>
      </c>
      <c r="O23" s="162"/>
      <c r="P23" s="162"/>
      <c r="Q23" s="162"/>
      <c r="R23" s="88">
        <f>S23+T23</f>
        <v>0</v>
      </c>
      <c r="S23" s="88">
        <v>0</v>
      </c>
      <c r="T23" s="377">
        <v>0</v>
      </c>
      <c r="U23" s="88">
        <f>V23+W23</f>
        <v>0</v>
      </c>
      <c r="V23" s="88">
        <v>0</v>
      </c>
      <c r="W23" s="377">
        <v>0</v>
      </c>
      <c r="X23" s="88">
        <f>Y23+Z23</f>
        <v>0</v>
      </c>
      <c r="Y23" s="88">
        <v>0</v>
      </c>
      <c r="Z23" s="377">
        <v>0</v>
      </c>
      <c r="AA23" s="192"/>
    </row>
    <row r="24" spans="1:259" s="199" customFormat="1" ht="28.5" customHeight="1" x14ac:dyDescent="0.15">
      <c r="A24" s="196" t="s">
        <v>283</v>
      </c>
      <c r="B24" s="197" t="s">
        <v>263</v>
      </c>
      <c r="C24" s="197" t="s">
        <v>284</v>
      </c>
      <c r="D24" s="197" t="s">
        <v>264</v>
      </c>
      <c r="E24" s="200" t="s">
        <v>285</v>
      </c>
      <c r="F24" s="188">
        <f>F26</f>
        <v>66095.539999999994</v>
      </c>
      <c r="G24" s="188">
        <f>G26</f>
        <v>14552.7</v>
      </c>
      <c r="H24" s="188">
        <f>H26</f>
        <v>51542.84</v>
      </c>
      <c r="I24" s="188">
        <f t="shared" ref="I24:K24" si="16">I26</f>
        <v>48127.399999999994</v>
      </c>
      <c r="J24" s="188">
        <f t="shared" si="16"/>
        <v>26949.3</v>
      </c>
      <c r="K24" s="188">
        <f t="shared" si="16"/>
        <v>21178.1</v>
      </c>
      <c r="L24" s="410">
        <f t="shared" ref="L24:N24" si="17">L26</f>
        <v>34000</v>
      </c>
      <c r="M24" s="410">
        <f t="shared" si="17"/>
        <v>34000</v>
      </c>
      <c r="N24" s="410">
        <f t="shared" si="17"/>
        <v>0</v>
      </c>
      <c r="O24" s="188"/>
      <c r="P24" s="188"/>
      <c r="Q24" s="188"/>
      <c r="R24" s="188">
        <f t="shared" ref="R24:W24" si="18">R26</f>
        <v>23874</v>
      </c>
      <c r="S24" s="188">
        <f t="shared" si="18"/>
        <v>23874</v>
      </c>
      <c r="T24" s="416">
        <f t="shared" si="18"/>
        <v>0</v>
      </c>
      <c r="U24" s="188">
        <f t="shared" si="18"/>
        <v>23874</v>
      </c>
      <c r="V24" s="188">
        <f t="shared" si="18"/>
        <v>23874</v>
      </c>
      <c r="W24" s="416">
        <f t="shared" si="18"/>
        <v>0</v>
      </c>
      <c r="X24" s="188">
        <f t="shared" ref="X24:Z24" si="19">X26</f>
        <v>23874</v>
      </c>
      <c r="Y24" s="188">
        <f t="shared" si="19"/>
        <v>23874</v>
      </c>
      <c r="Z24" s="416">
        <f t="shared" si="19"/>
        <v>0</v>
      </c>
      <c r="AA24" s="195"/>
    </row>
    <row r="25" spans="1:259" s="199" customFormat="1" ht="12.75" customHeight="1" x14ac:dyDescent="0.15">
      <c r="A25" s="196"/>
      <c r="B25" s="197"/>
      <c r="C25" s="197"/>
      <c r="D25" s="197"/>
      <c r="E25" s="198" t="s">
        <v>269</v>
      </c>
      <c r="F25" s="162"/>
      <c r="G25" s="162"/>
      <c r="H25" s="162"/>
      <c r="I25" s="198"/>
      <c r="J25" s="198"/>
      <c r="K25" s="198"/>
      <c r="L25" s="411"/>
      <c r="M25" s="411"/>
      <c r="N25" s="411"/>
      <c r="O25" s="149"/>
      <c r="P25" s="149"/>
      <c r="Q25" s="149"/>
      <c r="R25" s="198"/>
      <c r="S25" s="198"/>
      <c r="T25" s="417"/>
      <c r="U25" s="198"/>
      <c r="V25" s="198"/>
      <c r="W25" s="417"/>
      <c r="X25" s="198"/>
      <c r="Y25" s="198"/>
      <c r="Z25" s="417"/>
      <c r="AA25" s="195"/>
    </row>
    <row r="26" spans="1:259" s="199" customFormat="1" ht="30.75" customHeight="1" x14ac:dyDescent="0.15">
      <c r="A26" s="196" t="s">
        <v>286</v>
      </c>
      <c r="B26" s="197" t="s">
        <v>263</v>
      </c>
      <c r="C26" s="197" t="s">
        <v>284</v>
      </c>
      <c r="D26" s="197" t="s">
        <v>267</v>
      </c>
      <c r="E26" s="201" t="s">
        <v>285</v>
      </c>
      <c r="F26" s="162">
        <f>G26+H26</f>
        <v>66095.539999999994</v>
      </c>
      <c r="G26" s="162">
        <f>12287+2265.7</f>
        <v>14552.7</v>
      </c>
      <c r="H26" s="306">
        <f>24071.44+27471.4</f>
        <v>51542.84</v>
      </c>
      <c r="I26" s="88">
        <f>J26+K26</f>
        <v>48127.399999999994</v>
      </c>
      <c r="J26" s="88">
        <v>26949.3</v>
      </c>
      <c r="K26" s="88">
        <v>21178.1</v>
      </c>
      <c r="L26" s="412">
        <f>M26+N26</f>
        <v>34000</v>
      </c>
      <c r="M26" s="412">
        <v>34000</v>
      </c>
      <c r="N26" s="412">
        <v>0</v>
      </c>
      <c r="O26" s="162"/>
      <c r="P26" s="162"/>
      <c r="Q26" s="162"/>
      <c r="R26" s="88">
        <f>S26+T26</f>
        <v>23874</v>
      </c>
      <c r="S26" s="88">
        <v>23874</v>
      </c>
      <c r="T26" s="377">
        <v>0</v>
      </c>
      <c r="U26" s="88">
        <f>V26+W26</f>
        <v>23874</v>
      </c>
      <c r="V26" s="88">
        <v>23874</v>
      </c>
      <c r="W26" s="377">
        <v>0</v>
      </c>
      <c r="X26" s="88">
        <f>Y26+Z26</f>
        <v>23874</v>
      </c>
      <c r="Y26" s="88">
        <v>23874</v>
      </c>
      <c r="Z26" s="377">
        <v>0</v>
      </c>
      <c r="AA26" s="195"/>
    </row>
    <row r="27" spans="1:259" s="199" customFormat="1" ht="12.75" customHeight="1" x14ac:dyDescent="0.15">
      <c r="A27" s="196" t="s">
        <v>287</v>
      </c>
      <c r="B27" s="197" t="s">
        <v>288</v>
      </c>
      <c r="C27" s="197" t="s">
        <v>264</v>
      </c>
      <c r="D27" s="197" t="s">
        <v>264</v>
      </c>
      <c r="E27" s="200" t="s">
        <v>289</v>
      </c>
      <c r="F27" s="188">
        <f>G27+H27</f>
        <v>1000</v>
      </c>
      <c r="G27" s="188">
        <f>G29+G32</f>
        <v>1000</v>
      </c>
      <c r="H27" s="188">
        <f>H29+H32</f>
        <v>0</v>
      </c>
      <c r="I27" s="188">
        <f t="shared" ref="I27:K27" si="20">I29+I32</f>
        <v>0</v>
      </c>
      <c r="J27" s="188">
        <f t="shared" si="20"/>
        <v>0</v>
      </c>
      <c r="K27" s="188">
        <f t="shared" si="20"/>
        <v>0</v>
      </c>
      <c r="L27" s="410">
        <f t="shared" ref="L27:N27" si="21">L29+L32</f>
        <v>0</v>
      </c>
      <c r="M27" s="410">
        <f t="shared" si="21"/>
        <v>0</v>
      </c>
      <c r="N27" s="410">
        <f t="shared" si="21"/>
        <v>0</v>
      </c>
      <c r="O27" s="188"/>
      <c r="P27" s="188"/>
      <c r="Q27" s="188"/>
      <c r="R27" s="188">
        <f t="shared" ref="R27:W27" si="22">R29+R32</f>
        <v>0</v>
      </c>
      <c r="S27" s="188">
        <f t="shared" si="22"/>
        <v>0</v>
      </c>
      <c r="T27" s="416">
        <f t="shared" si="22"/>
        <v>0</v>
      </c>
      <c r="U27" s="188">
        <f t="shared" si="22"/>
        <v>0</v>
      </c>
      <c r="V27" s="188">
        <f t="shared" si="22"/>
        <v>0</v>
      </c>
      <c r="W27" s="416">
        <f t="shared" si="22"/>
        <v>0</v>
      </c>
      <c r="X27" s="188">
        <f t="shared" ref="X27:Z27" si="23">X29+X32</f>
        <v>0</v>
      </c>
      <c r="Y27" s="188">
        <f t="shared" si="23"/>
        <v>0</v>
      </c>
      <c r="Z27" s="416">
        <f t="shared" si="23"/>
        <v>0</v>
      </c>
      <c r="AA27" s="195"/>
    </row>
    <row r="28" spans="1:259" s="199" customFormat="1" ht="12.75" customHeight="1" x14ac:dyDescent="0.15">
      <c r="A28" s="196"/>
      <c r="B28" s="197"/>
      <c r="C28" s="197"/>
      <c r="D28" s="197"/>
      <c r="E28" s="198" t="s">
        <v>74</v>
      </c>
      <c r="F28" s="162"/>
      <c r="G28" s="162"/>
      <c r="H28" s="162"/>
      <c r="I28" s="162"/>
      <c r="J28" s="162"/>
      <c r="K28" s="162"/>
      <c r="L28" s="322"/>
      <c r="M28" s="322"/>
      <c r="N28" s="322"/>
      <c r="O28" s="149"/>
      <c r="P28" s="149"/>
      <c r="Q28" s="149"/>
      <c r="R28" s="162"/>
      <c r="S28" s="162"/>
      <c r="T28" s="378"/>
      <c r="U28" s="162"/>
      <c r="V28" s="162"/>
      <c r="W28" s="378"/>
      <c r="X28" s="162"/>
      <c r="Y28" s="162"/>
      <c r="Z28" s="378"/>
      <c r="AA28" s="195"/>
    </row>
    <row r="29" spans="1:259" s="199" customFormat="1" ht="25.5" customHeight="1" x14ac:dyDescent="0.15">
      <c r="A29" s="196" t="s">
        <v>290</v>
      </c>
      <c r="B29" s="197" t="s">
        <v>288</v>
      </c>
      <c r="C29" s="197" t="s">
        <v>291</v>
      </c>
      <c r="D29" s="197" t="s">
        <v>264</v>
      </c>
      <c r="E29" s="200" t="s">
        <v>292</v>
      </c>
      <c r="F29" s="188">
        <f>F31</f>
        <v>1000</v>
      </c>
      <c r="G29" s="188">
        <f>G31</f>
        <v>1000</v>
      </c>
      <c r="H29" s="188">
        <f>H31</f>
        <v>0</v>
      </c>
      <c r="I29" s="188">
        <f t="shared" ref="I29:K29" si="24">I31</f>
        <v>0</v>
      </c>
      <c r="J29" s="188">
        <f t="shared" si="24"/>
        <v>0</v>
      </c>
      <c r="K29" s="188">
        <f t="shared" si="24"/>
        <v>0</v>
      </c>
      <c r="L29" s="410">
        <f t="shared" ref="L29:N29" si="25">L31</f>
        <v>0</v>
      </c>
      <c r="M29" s="410">
        <f t="shared" si="25"/>
        <v>0</v>
      </c>
      <c r="N29" s="410">
        <f t="shared" si="25"/>
        <v>0</v>
      </c>
      <c r="O29" s="188"/>
      <c r="P29" s="188"/>
      <c r="Q29" s="188"/>
      <c r="R29" s="188">
        <f t="shared" ref="R29:W29" si="26">R31</f>
        <v>0</v>
      </c>
      <c r="S29" s="188">
        <f t="shared" si="26"/>
        <v>0</v>
      </c>
      <c r="T29" s="416">
        <f t="shared" si="26"/>
        <v>0</v>
      </c>
      <c r="U29" s="188">
        <f t="shared" si="26"/>
        <v>0</v>
      </c>
      <c r="V29" s="188">
        <f t="shared" si="26"/>
        <v>0</v>
      </c>
      <c r="W29" s="416">
        <f t="shared" si="26"/>
        <v>0</v>
      </c>
      <c r="X29" s="188">
        <f t="shared" ref="X29:Z29" si="27">X31</f>
        <v>0</v>
      </c>
      <c r="Y29" s="188">
        <f t="shared" si="27"/>
        <v>0</v>
      </c>
      <c r="Z29" s="416">
        <f t="shared" si="27"/>
        <v>0</v>
      </c>
      <c r="AA29" s="195"/>
    </row>
    <row r="30" spans="1:259" s="199" customFormat="1" ht="12.75" customHeight="1" x14ac:dyDescent="0.15">
      <c r="A30" s="196"/>
      <c r="B30" s="197"/>
      <c r="C30" s="197"/>
      <c r="D30" s="197"/>
      <c r="E30" s="198" t="s">
        <v>269</v>
      </c>
      <c r="F30" s="162"/>
      <c r="G30" s="162"/>
      <c r="H30" s="162"/>
      <c r="I30" s="198"/>
      <c r="J30" s="198"/>
      <c r="K30" s="198"/>
      <c r="L30" s="411"/>
      <c r="M30" s="411"/>
      <c r="N30" s="411"/>
      <c r="O30" s="149"/>
      <c r="P30" s="149"/>
      <c r="Q30" s="149"/>
      <c r="R30" s="198"/>
      <c r="S30" s="198"/>
      <c r="T30" s="417"/>
      <c r="U30" s="198"/>
      <c r="V30" s="198"/>
      <c r="W30" s="417"/>
      <c r="X30" s="198"/>
      <c r="Y30" s="198"/>
      <c r="Z30" s="417"/>
      <c r="AA30" s="195"/>
    </row>
    <row r="31" spans="1:259" s="199" customFormat="1" ht="25.5" customHeight="1" x14ac:dyDescent="0.15">
      <c r="A31" s="196" t="s">
        <v>293</v>
      </c>
      <c r="B31" s="197" t="s">
        <v>288</v>
      </c>
      <c r="C31" s="197" t="s">
        <v>291</v>
      </c>
      <c r="D31" s="197" t="s">
        <v>267</v>
      </c>
      <c r="E31" s="201" t="s">
        <v>292</v>
      </c>
      <c r="F31" s="162">
        <f>G31+H31</f>
        <v>1000</v>
      </c>
      <c r="G31" s="162">
        <v>1000</v>
      </c>
      <c r="H31" s="162">
        <v>0</v>
      </c>
      <c r="I31" s="88">
        <f>J31+K31</f>
        <v>0</v>
      </c>
      <c r="J31" s="88">
        <v>0</v>
      </c>
      <c r="K31" s="88">
        <v>0</v>
      </c>
      <c r="L31" s="412">
        <f>M31+N31</f>
        <v>0</v>
      </c>
      <c r="M31" s="412">
        <v>0</v>
      </c>
      <c r="N31" s="412">
        <v>0</v>
      </c>
      <c r="O31" s="162"/>
      <c r="P31" s="162"/>
      <c r="Q31" s="162"/>
      <c r="R31" s="88">
        <f>S31+T31</f>
        <v>0</v>
      </c>
      <c r="S31" s="88">
        <v>0</v>
      </c>
      <c r="T31" s="377">
        <v>0</v>
      </c>
      <c r="U31" s="88">
        <f>V31+W31</f>
        <v>0</v>
      </c>
      <c r="V31" s="88">
        <v>0</v>
      </c>
      <c r="W31" s="377">
        <v>0</v>
      </c>
      <c r="X31" s="88">
        <f>Y31+Z31</f>
        <v>0</v>
      </c>
      <c r="Y31" s="88">
        <v>0</v>
      </c>
      <c r="Z31" s="377">
        <v>0</v>
      </c>
      <c r="AA31" s="195"/>
    </row>
    <row r="32" spans="1:259" s="199" customFormat="1" ht="30" customHeight="1" x14ac:dyDescent="0.15">
      <c r="A32" s="196" t="s">
        <v>294</v>
      </c>
      <c r="B32" s="197" t="s">
        <v>288</v>
      </c>
      <c r="C32" s="197" t="s">
        <v>280</v>
      </c>
      <c r="D32" s="197" t="s">
        <v>264</v>
      </c>
      <c r="E32" s="200" t="s">
        <v>295</v>
      </c>
      <c r="F32" s="188">
        <f>F34</f>
        <v>0</v>
      </c>
      <c r="G32" s="188">
        <f>G34</f>
        <v>0</v>
      </c>
      <c r="H32" s="188">
        <f>H34</f>
        <v>0</v>
      </c>
      <c r="I32" s="188">
        <f t="shared" ref="I32:K32" si="28">I34</f>
        <v>0</v>
      </c>
      <c r="J32" s="188">
        <f t="shared" si="28"/>
        <v>0</v>
      </c>
      <c r="K32" s="188">
        <f t="shared" si="28"/>
        <v>0</v>
      </c>
      <c r="L32" s="410">
        <f t="shared" ref="L32:N32" si="29">L34</f>
        <v>0</v>
      </c>
      <c r="M32" s="410">
        <f t="shared" si="29"/>
        <v>0</v>
      </c>
      <c r="N32" s="410">
        <f t="shared" si="29"/>
        <v>0</v>
      </c>
      <c r="O32" s="188"/>
      <c r="P32" s="188"/>
      <c r="Q32" s="188"/>
      <c r="R32" s="188">
        <f t="shared" ref="R32:W32" si="30">R34</f>
        <v>0</v>
      </c>
      <c r="S32" s="188">
        <f t="shared" si="30"/>
        <v>0</v>
      </c>
      <c r="T32" s="416">
        <f t="shared" si="30"/>
        <v>0</v>
      </c>
      <c r="U32" s="188">
        <f t="shared" si="30"/>
        <v>0</v>
      </c>
      <c r="V32" s="188">
        <f t="shared" si="30"/>
        <v>0</v>
      </c>
      <c r="W32" s="416">
        <f t="shared" si="30"/>
        <v>0</v>
      </c>
      <c r="X32" s="188">
        <f t="shared" ref="X32:Z32" si="31">X34</f>
        <v>0</v>
      </c>
      <c r="Y32" s="188">
        <f t="shared" si="31"/>
        <v>0</v>
      </c>
      <c r="Z32" s="416">
        <f t="shared" si="31"/>
        <v>0</v>
      </c>
      <c r="AA32" s="195"/>
    </row>
    <row r="33" spans="1:27" s="199" customFormat="1" ht="12.75" customHeight="1" x14ac:dyDescent="0.15">
      <c r="A33" s="196"/>
      <c r="B33" s="197"/>
      <c r="C33" s="197"/>
      <c r="D33" s="197"/>
      <c r="E33" s="198" t="s">
        <v>269</v>
      </c>
      <c r="F33" s="162"/>
      <c r="G33" s="162"/>
      <c r="H33" s="162"/>
      <c r="I33" s="198"/>
      <c r="J33" s="198"/>
      <c r="K33" s="198"/>
      <c r="L33" s="411"/>
      <c r="M33" s="411"/>
      <c r="N33" s="411"/>
      <c r="O33" s="149"/>
      <c r="P33" s="149"/>
      <c r="Q33" s="149"/>
      <c r="R33" s="198"/>
      <c r="S33" s="198"/>
      <c r="T33" s="417"/>
      <c r="U33" s="198"/>
      <c r="V33" s="198"/>
      <c r="W33" s="417"/>
      <c r="X33" s="198"/>
      <c r="Y33" s="198"/>
      <c r="Z33" s="417"/>
      <c r="AA33" s="195"/>
    </row>
    <row r="34" spans="1:27" s="199" customFormat="1" ht="20.25" customHeight="1" x14ac:dyDescent="0.15">
      <c r="A34" s="196" t="s">
        <v>296</v>
      </c>
      <c r="B34" s="197" t="s">
        <v>288</v>
      </c>
      <c r="C34" s="197" t="s">
        <v>280</v>
      </c>
      <c r="D34" s="197" t="s">
        <v>267</v>
      </c>
      <c r="E34" s="201" t="s">
        <v>295</v>
      </c>
      <c r="F34" s="162">
        <f>G34+H34</f>
        <v>0</v>
      </c>
      <c r="G34" s="162"/>
      <c r="H34" s="162">
        <v>0</v>
      </c>
      <c r="I34" s="162">
        <f>J34+K34</f>
        <v>0</v>
      </c>
      <c r="J34" s="162"/>
      <c r="K34" s="162">
        <v>0</v>
      </c>
      <c r="L34" s="322">
        <f>M34+N34</f>
        <v>0</v>
      </c>
      <c r="M34" s="322"/>
      <c r="N34" s="322">
        <v>0</v>
      </c>
      <c r="O34" s="162"/>
      <c r="P34" s="162"/>
      <c r="Q34" s="162"/>
      <c r="R34" s="162">
        <f>S34+T34</f>
        <v>0</v>
      </c>
      <c r="S34" s="162"/>
      <c r="T34" s="378">
        <v>0</v>
      </c>
      <c r="U34" s="162">
        <f>V34+W34</f>
        <v>0</v>
      </c>
      <c r="V34" s="162"/>
      <c r="W34" s="378">
        <v>0</v>
      </c>
      <c r="X34" s="162">
        <f>Y34+Z34</f>
        <v>0</v>
      </c>
      <c r="Y34" s="162"/>
      <c r="Z34" s="378">
        <v>0</v>
      </c>
      <c r="AA34" s="195"/>
    </row>
    <row r="35" spans="1:27" s="207" customFormat="1" ht="46.9" customHeight="1" x14ac:dyDescent="0.15">
      <c r="A35" s="203">
        <v>2300</v>
      </c>
      <c r="B35" s="204" t="s">
        <v>811</v>
      </c>
      <c r="C35" s="203">
        <v>0</v>
      </c>
      <c r="D35" s="203">
        <v>0</v>
      </c>
      <c r="E35" s="205" t="s">
        <v>821</v>
      </c>
      <c r="F35" s="188">
        <f>F37</f>
        <v>0</v>
      </c>
      <c r="G35" s="188">
        <f>G37</f>
        <v>0</v>
      </c>
      <c r="H35" s="188">
        <f>H37</f>
        <v>0</v>
      </c>
      <c r="I35" s="188">
        <f t="shared" ref="I35:K35" si="32">I37</f>
        <v>0</v>
      </c>
      <c r="J35" s="188">
        <f t="shared" si="32"/>
        <v>0</v>
      </c>
      <c r="K35" s="188">
        <f t="shared" si="32"/>
        <v>0</v>
      </c>
      <c r="L35" s="410">
        <f t="shared" ref="L35:N35" si="33">L37</f>
        <v>0</v>
      </c>
      <c r="M35" s="410">
        <f t="shared" si="33"/>
        <v>0</v>
      </c>
      <c r="N35" s="410">
        <f t="shared" si="33"/>
        <v>0</v>
      </c>
      <c r="O35" s="188"/>
      <c r="P35" s="188"/>
      <c r="Q35" s="188"/>
      <c r="R35" s="188">
        <f t="shared" ref="R35:W35" si="34">R37</f>
        <v>0</v>
      </c>
      <c r="S35" s="188">
        <f t="shared" si="34"/>
        <v>0</v>
      </c>
      <c r="T35" s="416">
        <f t="shared" si="34"/>
        <v>0</v>
      </c>
      <c r="U35" s="188">
        <f t="shared" si="34"/>
        <v>0</v>
      </c>
      <c r="V35" s="188">
        <f t="shared" si="34"/>
        <v>0</v>
      </c>
      <c r="W35" s="416">
        <f t="shared" si="34"/>
        <v>0</v>
      </c>
      <c r="X35" s="188">
        <f t="shared" ref="X35:Z35" si="35">X37</f>
        <v>0</v>
      </c>
      <c r="Y35" s="188">
        <f t="shared" si="35"/>
        <v>0</v>
      </c>
      <c r="Z35" s="416">
        <f t="shared" si="35"/>
        <v>0</v>
      </c>
      <c r="AA35" s="206"/>
    </row>
    <row r="36" spans="1:27" s="199" customFormat="1" ht="20.25" customHeight="1" x14ac:dyDescent="0.15">
      <c r="A36" s="196"/>
      <c r="B36" s="197"/>
      <c r="C36" s="197"/>
      <c r="D36" s="197"/>
      <c r="E36" s="208" t="s">
        <v>822</v>
      </c>
      <c r="F36" s="162"/>
      <c r="G36" s="162"/>
      <c r="H36" s="162"/>
      <c r="I36" s="201"/>
      <c r="J36" s="201"/>
      <c r="K36" s="201"/>
      <c r="L36" s="413"/>
      <c r="M36" s="413"/>
      <c r="N36" s="413"/>
      <c r="O36" s="189"/>
      <c r="P36" s="189"/>
      <c r="Q36" s="189"/>
      <c r="R36" s="201"/>
      <c r="S36" s="201"/>
      <c r="T36" s="418"/>
      <c r="U36" s="201"/>
      <c r="V36" s="201"/>
      <c r="W36" s="418"/>
      <c r="X36" s="201"/>
      <c r="Y36" s="201"/>
      <c r="Z36" s="418"/>
      <c r="AA36" s="195"/>
    </row>
    <row r="37" spans="1:27" s="199" customFormat="1" ht="20.25" customHeight="1" x14ac:dyDescent="0.15">
      <c r="A37" s="196">
        <v>2320</v>
      </c>
      <c r="B37" s="101" t="s">
        <v>811</v>
      </c>
      <c r="C37" s="197">
        <v>2</v>
      </c>
      <c r="D37" s="197">
        <v>0</v>
      </c>
      <c r="E37" s="208" t="s">
        <v>823</v>
      </c>
      <c r="F37" s="162">
        <f t="shared" ref="F37:K37" si="36">F39</f>
        <v>0</v>
      </c>
      <c r="G37" s="162">
        <f t="shared" si="36"/>
        <v>0</v>
      </c>
      <c r="H37" s="162">
        <f t="shared" si="36"/>
        <v>0</v>
      </c>
      <c r="I37" s="162">
        <f t="shared" si="36"/>
        <v>0</v>
      </c>
      <c r="J37" s="162">
        <f t="shared" si="36"/>
        <v>0</v>
      </c>
      <c r="K37" s="162">
        <f t="shared" si="36"/>
        <v>0</v>
      </c>
      <c r="L37" s="322">
        <f t="shared" ref="L37:N37" si="37">L39</f>
        <v>0</v>
      </c>
      <c r="M37" s="322">
        <f t="shared" si="37"/>
        <v>0</v>
      </c>
      <c r="N37" s="322">
        <f t="shared" si="37"/>
        <v>0</v>
      </c>
      <c r="O37" s="162"/>
      <c r="P37" s="162"/>
      <c r="Q37" s="162"/>
      <c r="R37" s="162">
        <f t="shared" ref="R37:W37" si="38">R39</f>
        <v>0</v>
      </c>
      <c r="S37" s="162">
        <f t="shared" si="38"/>
        <v>0</v>
      </c>
      <c r="T37" s="378">
        <f t="shared" si="38"/>
        <v>0</v>
      </c>
      <c r="U37" s="162">
        <f t="shared" si="38"/>
        <v>0</v>
      </c>
      <c r="V37" s="162">
        <f t="shared" si="38"/>
        <v>0</v>
      </c>
      <c r="W37" s="378">
        <f t="shared" si="38"/>
        <v>0</v>
      </c>
      <c r="X37" s="162">
        <f t="shared" ref="X37:Z37" si="39">X39</f>
        <v>0</v>
      </c>
      <c r="Y37" s="162">
        <f t="shared" si="39"/>
        <v>0</v>
      </c>
      <c r="Z37" s="378">
        <f t="shared" si="39"/>
        <v>0</v>
      </c>
      <c r="AA37" s="195"/>
    </row>
    <row r="38" spans="1:27" s="199" customFormat="1" ht="20.25" customHeight="1" x14ac:dyDescent="0.15">
      <c r="A38" s="196"/>
      <c r="B38" s="197"/>
      <c r="C38" s="197"/>
      <c r="D38" s="197"/>
      <c r="E38" s="208" t="s">
        <v>822</v>
      </c>
      <c r="F38" s="162"/>
      <c r="G38" s="162"/>
      <c r="H38" s="162"/>
      <c r="I38" s="162"/>
      <c r="J38" s="162"/>
      <c r="K38" s="162"/>
      <c r="L38" s="322"/>
      <c r="M38" s="322"/>
      <c r="N38" s="322"/>
      <c r="O38" s="189"/>
      <c r="P38" s="189"/>
      <c r="Q38" s="189"/>
      <c r="R38" s="162"/>
      <c r="S38" s="162"/>
      <c r="T38" s="378"/>
      <c r="U38" s="162"/>
      <c r="V38" s="162"/>
      <c r="W38" s="378"/>
      <c r="X38" s="162"/>
      <c r="Y38" s="162"/>
      <c r="Z38" s="378"/>
      <c r="AA38" s="195"/>
    </row>
    <row r="39" spans="1:27" s="199" customFormat="1" ht="20.25" customHeight="1" x14ac:dyDescent="0.15">
      <c r="A39" s="196">
        <v>2321</v>
      </c>
      <c r="B39" s="101" t="s">
        <v>811</v>
      </c>
      <c r="C39" s="197">
        <v>2</v>
      </c>
      <c r="D39" s="197">
        <v>1</v>
      </c>
      <c r="E39" s="208" t="s">
        <v>823</v>
      </c>
      <c r="F39" s="162">
        <f>G39+H39</f>
        <v>0</v>
      </c>
      <c r="G39" s="162"/>
      <c r="H39" s="162">
        <f>H34</f>
        <v>0</v>
      </c>
      <c r="I39" s="162">
        <f>J39+K39</f>
        <v>0</v>
      </c>
      <c r="J39" s="162"/>
      <c r="K39" s="162">
        <v>0</v>
      </c>
      <c r="L39" s="322">
        <f>M39+N39</f>
        <v>0</v>
      </c>
      <c r="M39" s="322"/>
      <c r="N39" s="322">
        <v>0</v>
      </c>
      <c r="O39" s="162"/>
      <c r="P39" s="162"/>
      <c r="Q39" s="162"/>
      <c r="R39" s="162">
        <f>S39+T39</f>
        <v>0</v>
      </c>
      <c r="S39" s="162"/>
      <c r="T39" s="378">
        <v>0</v>
      </c>
      <c r="U39" s="162">
        <f>V39+W39</f>
        <v>0</v>
      </c>
      <c r="V39" s="162"/>
      <c r="W39" s="378">
        <v>0</v>
      </c>
      <c r="X39" s="162">
        <f>Y39+Z39</f>
        <v>0</v>
      </c>
      <c r="Y39" s="162"/>
      <c r="Z39" s="378">
        <v>0</v>
      </c>
      <c r="AA39" s="195"/>
    </row>
    <row r="40" spans="1:27" s="199" customFormat="1" ht="24" customHeight="1" x14ac:dyDescent="0.15">
      <c r="A40" s="196" t="s">
        <v>297</v>
      </c>
      <c r="B40" s="197" t="s">
        <v>298</v>
      </c>
      <c r="C40" s="197" t="s">
        <v>264</v>
      </c>
      <c r="D40" s="197" t="s">
        <v>264</v>
      </c>
      <c r="E40" s="200" t="s">
        <v>299</v>
      </c>
      <c r="F40" s="188">
        <f>G40+H40</f>
        <v>96949.53</v>
      </c>
      <c r="G40" s="188">
        <f t="shared" ref="G40:K40" si="40">G42+G45+G49+G52+G56+G59</f>
        <v>-11992.469999999994</v>
      </c>
      <c r="H40" s="188">
        <f t="shared" si="40"/>
        <v>108942</v>
      </c>
      <c r="I40" s="188">
        <f t="shared" si="40"/>
        <v>102100</v>
      </c>
      <c r="J40" s="188">
        <f t="shared" si="40"/>
        <v>47000</v>
      </c>
      <c r="K40" s="188">
        <f t="shared" si="40"/>
        <v>55100</v>
      </c>
      <c r="L40" s="410">
        <f t="shared" ref="L40:N40" si="41">L42+L45+L49+L52+L56+L59</f>
        <v>56000</v>
      </c>
      <c r="M40" s="410">
        <f t="shared" si="41"/>
        <v>47000</v>
      </c>
      <c r="N40" s="410">
        <f t="shared" si="41"/>
        <v>9000</v>
      </c>
      <c r="O40" s="188"/>
      <c r="P40" s="188"/>
      <c r="Q40" s="188"/>
      <c r="R40" s="188">
        <f t="shared" ref="R40:W40" si="42">R42+R45+R49+R52+R56+R59</f>
        <v>77000</v>
      </c>
      <c r="S40" s="188">
        <f t="shared" si="42"/>
        <v>47000</v>
      </c>
      <c r="T40" s="416">
        <f t="shared" si="42"/>
        <v>30000</v>
      </c>
      <c r="U40" s="188">
        <f t="shared" si="42"/>
        <v>77000</v>
      </c>
      <c r="V40" s="188">
        <f t="shared" si="42"/>
        <v>47000</v>
      </c>
      <c r="W40" s="416">
        <f t="shared" si="42"/>
        <v>30000</v>
      </c>
      <c r="X40" s="188">
        <f t="shared" ref="X40:Z40" si="43">X42+X45+X49+X52+X56+X59</f>
        <v>87000</v>
      </c>
      <c r="Y40" s="188">
        <f t="shared" si="43"/>
        <v>47000</v>
      </c>
      <c r="Z40" s="416">
        <f t="shared" si="43"/>
        <v>40000</v>
      </c>
      <c r="AA40" s="195"/>
    </row>
    <row r="41" spans="1:27" s="199" customFormat="1" ht="12.75" customHeight="1" x14ac:dyDescent="0.15">
      <c r="A41" s="196"/>
      <c r="B41" s="197"/>
      <c r="C41" s="197"/>
      <c r="D41" s="197"/>
      <c r="E41" s="198" t="s">
        <v>74</v>
      </c>
      <c r="F41" s="162"/>
      <c r="G41" s="162"/>
      <c r="H41" s="162"/>
      <c r="I41" s="198"/>
      <c r="J41" s="198"/>
      <c r="K41" s="198"/>
      <c r="L41" s="411"/>
      <c r="M41" s="411"/>
      <c r="N41" s="411"/>
      <c r="O41" s="149"/>
      <c r="P41" s="149"/>
      <c r="Q41" s="149"/>
      <c r="R41" s="198"/>
      <c r="S41" s="198"/>
      <c r="T41" s="417"/>
      <c r="U41" s="198"/>
      <c r="V41" s="198"/>
      <c r="W41" s="417"/>
      <c r="X41" s="198"/>
      <c r="Y41" s="198"/>
      <c r="Z41" s="417"/>
      <c r="AA41" s="195"/>
    </row>
    <row r="42" spans="1:27" s="199" customFormat="1" ht="33.75" customHeight="1" x14ac:dyDescent="0.15">
      <c r="A42" s="196" t="s">
        <v>300</v>
      </c>
      <c r="B42" s="197" t="s">
        <v>298</v>
      </c>
      <c r="C42" s="197" t="s">
        <v>267</v>
      </c>
      <c r="D42" s="197" t="s">
        <v>264</v>
      </c>
      <c r="E42" s="200" t="s">
        <v>301</v>
      </c>
      <c r="F42" s="188">
        <f>F44</f>
        <v>0</v>
      </c>
      <c r="G42" s="188">
        <f>G44</f>
        <v>0</v>
      </c>
      <c r="H42" s="188">
        <f>H44</f>
        <v>0</v>
      </c>
      <c r="I42" s="188">
        <f t="shared" ref="I42:K42" si="44">I44</f>
        <v>0</v>
      </c>
      <c r="J42" s="188">
        <f t="shared" si="44"/>
        <v>0</v>
      </c>
      <c r="K42" s="188">
        <f t="shared" si="44"/>
        <v>0</v>
      </c>
      <c r="L42" s="410">
        <f t="shared" ref="L42:N42" si="45">L44</f>
        <v>0</v>
      </c>
      <c r="M42" s="410">
        <f t="shared" si="45"/>
        <v>0</v>
      </c>
      <c r="N42" s="410">
        <f t="shared" si="45"/>
        <v>0</v>
      </c>
      <c r="O42" s="188"/>
      <c r="P42" s="188"/>
      <c r="Q42" s="188"/>
      <c r="R42" s="188">
        <f t="shared" ref="R42:W42" si="46">R44</f>
        <v>0</v>
      </c>
      <c r="S42" s="188">
        <f t="shared" si="46"/>
        <v>0</v>
      </c>
      <c r="T42" s="416">
        <f t="shared" si="46"/>
        <v>0</v>
      </c>
      <c r="U42" s="188">
        <f t="shared" si="46"/>
        <v>0</v>
      </c>
      <c r="V42" s="188">
        <f t="shared" si="46"/>
        <v>0</v>
      </c>
      <c r="W42" s="416">
        <f t="shared" si="46"/>
        <v>0</v>
      </c>
      <c r="X42" s="188">
        <f t="shared" ref="X42:Z42" si="47">X44</f>
        <v>0</v>
      </c>
      <c r="Y42" s="188">
        <f t="shared" si="47"/>
        <v>0</v>
      </c>
      <c r="Z42" s="416">
        <f t="shared" si="47"/>
        <v>0</v>
      </c>
      <c r="AA42" s="195"/>
    </row>
    <row r="43" spans="1:27" s="199" customFormat="1" ht="12.75" customHeight="1" x14ac:dyDescent="0.15">
      <c r="A43" s="196"/>
      <c r="B43" s="197"/>
      <c r="C43" s="197"/>
      <c r="D43" s="197"/>
      <c r="E43" s="198" t="s">
        <v>269</v>
      </c>
      <c r="F43" s="162"/>
      <c r="G43" s="162"/>
      <c r="H43" s="162"/>
      <c r="I43" s="198"/>
      <c r="J43" s="198"/>
      <c r="K43" s="198"/>
      <c r="L43" s="411"/>
      <c r="M43" s="411"/>
      <c r="N43" s="411"/>
      <c r="O43" s="189"/>
      <c r="P43" s="189"/>
      <c r="Q43" s="189"/>
      <c r="R43" s="198"/>
      <c r="S43" s="198"/>
      <c r="T43" s="417"/>
      <c r="U43" s="198"/>
      <c r="V43" s="198"/>
      <c r="W43" s="417"/>
      <c r="X43" s="198"/>
      <c r="Y43" s="198"/>
      <c r="Z43" s="417"/>
      <c r="AA43" s="195"/>
    </row>
    <row r="44" spans="1:27" s="199" customFormat="1" ht="27.75" customHeight="1" x14ac:dyDescent="0.15">
      <c r="A44" s="196" t="s">
        <v>302</v>
      </c>
      <c r="B44" s="197" t="s">
        <v>298</v>
      </c>
      <c r="C44" s="197" t="s">
        <v>267</v>
      </c>
      <c r="D44" s="197" t="s">
        <v>267</v>
      </c>
      <c r="E44" s="201" t="s">
        <v>303</v>
      </c>
      <c r="F44" s="162">
        <f>G44+H44</f>
        <v>0</v>
      </c>
      <c r="G44" s="162">
        <v>0</v>
      </c>
      <c r="H44" s="162">
        <v>0</v>
      </c>
      <c r="I44" s="88">
        <f>J44+K44</f>
        <v>0</v>
      </c>
      <c r="J44" s="88">
        <v>0</v>
      </c>
      <c r="K44" s="88">
        <v>0</v>
      </c>
      <c r="L44" s="412">
        <f>M44+N44</f>
        <v>0</v>
      </c>
      <c r="M44" s="412">
        <v>0</v>
      </c>
      <c r="N44" s="412">
        <v>0</v>
      </c>
      <c r="O44" s="162"/>
      <c r="P44" s="162"/>
      <c r="Q44" s="162"/>
      <c r="R44" s="88">
        <f>S44+T44</f>
        <v>0</v>
      </c>
      <c r="S44" s="88">
        <v>0</v>
      </c>
      <c r="T44" s="377">
        <v>0</v>
      </c>
      <c r="U44" s="88">
        <f>V44+W44</f>
        <v>0</v>
      </c>
      <c r="V44" s="88">
        <v>0</v>
      </c>
      <c r="W44" s="377">
        <v>0</v>
      </c>
      <c r="X44" s="88">
        <f>Y44+Z44</f>
        <v>0</v>
      </c>
      <c r="Y44" s="88">
        <v>0</v>
      </c>
      <c r="Z44" s="377">
        <v>0</v>
      </c>
      <c r="AA44" s="195"/>
    </row>
    <row r="45" spans="1:27" s="199" customFormat="1" ht="30" customHeight="1" x14ac:dyDescent="0.15">
      <c r="A45" s="196" t="s">
        <v>304</v>
      </c>
      <c r="B45" s="197" t="s">
        <v>298</v>
      </c>
      <c r="C45" s="197" t="s">
        <v>291</v>
      </c>
      <c r="D45" s="197" t="s">
        <v>264</v>
      </c>
      <c r="E45" s="200" t="s">
        <v>305</v>
      </c>
      <c r="F45" s="188">
        <f>G45+H45</f>
        <v>117965.8</v>
      </c>
      <c r="G45" s="188">
        <f>G47+G48</f>
        <v>36645.800000000003</v>
      </c>
      <c r="H45" s="188">
        <f>H47+H48</f>
        <v>81320</v>
      </c>
      <c r="I45" s="188">
        <f t="shared" ref="I45:K45" si="48">I47+I48</f>
        <v>113500</v>
      </c>
      <c r="J45" s="188">
        <f t="shared" si="48"/>
        <v>47000</v>
      </c>
      <c r="K45" s="188">
        <f t="shared" si="48"/>
        <v>66500</v>
      </c>
      <c r="L45" s="410">
        <f t="shared" ref="L45:N45" si="49">L47+L48</f>
        <v>47000</v>
      </c>
      <c r="M45" s="410">
        <f t="shared" si="49"/>
        <v>47000</v>
      </c>
      <c r="N45" s="410">
        <f t="shared" si="49"/>
        <v>0</v>
      </c>
      <c r="O45" s="188"/>
      <c r="P45" s="188"/>
      <c r="Q45" s="188"/>
      <c r="R45" s="188">
        <f t="shared" ref="R45:W45" si="50">R47+R48</f>
        <v>47000</v>
      </c>
      <c r="S45" s="188">
        <f t="shared" si="50"/>
        <v>47000</v>
      </c>
      <c r="T45" s="416">
        <f t="shared" si="50"/>
        <v>0</v>
      </c>
      <c r="U45" s="188">
        <f t="shared" si="50"/>
        <v>47000</v>
      </c>
      <c r="V45" s="188">
        <f t="shared" si="50"/>
        <v>47000</v>
      </c>
      <c r="W45" s="416">
        <f t="shared" si="50"/>
        <v>0</v>
      </c>
      <c r="X45" s="188">
        <f t="shared" ref="X45:Z45" si="51">X47+X48</f>
        <v>47000</v>
      </c>
      <c r="Y45" s="188">
        <f t="shared" si="51"/>
        <v>47000</v>
      </c>
      <c r="Z45" s="416">
        <f t="shared" si="51"/>
        <v>0</v>
      </c>
      <c r="AA45" s="195"/>
    </row>
    <row r="46" spans="1:27" s="199" customFormat="1" ht="12.75" customHeight="1" x14ac:dyDescent="0.15">
      <c r="A46" s="196"/>
      <c r="B46" s="197"/>
      <c r="C46" s="197"/>
      <c r="D46" s="197"/>
      <c r="E46" s="198" t="s">
        <v>269</v>
      </c>
      <c r="F46" s="162"/>
      <c r="G46" s="162"/>
      <c r="H46" s="162"/>
      <c r="I46" s="198"/>
      <c r="J46" s="198"/>
      <c r="K46" s="198"/>
      <c r="L46" s="411"/>
      <c r="M46" s="411"/>
      <c r="N46" s="411"/>
      <c r="O46" s="149"/>
      <c r="P46" s="149"/>
      <c r="Q46" s="149"/>
      <c r="R46" s="198"/>
      <c r="S46" s="198"/>
      <c r="T46" s="417"/>
      <c r="U46" s="198"/>
      <c r="V46" s="198"/>
      <c r="W46" s="417"/>
      <c r="X46" s="198"/>
      <c r="Y46" s="198"/>
      <c r="Z46" s="417"/>
      <c r="AA46" s="195"/>
    </row>
    <row r="47" spans="1:27" s="199" customFormat="1" ht="12.75" customHeight="1" x14ac:dyDescent="0.15">
      <c r="A47" s="196">
        <v>2421</v>
      </c>
      <c r="B47" s="197" t="s">
        <v>298</v>
      </c>
      <c r="C47" s="197">
        <v>2</v>
      </c>
      <c r="D47" s="197">
        <v>1</v>
      </c>
      <c r="E47" s="198" t="s">
        <v>812</v>
      </c>
      <c r="F47" s="162">
        <f>G47+H47</f>
        <v>117965.8</v>
      </c>
      <c r="G47" s="307">
        <v>36645.800000000003</v>
      </c>
      <c r="H47" s="307">
        <v>81320</v>
      </c>
      <c r="I47" s="88">
        <f>J47+K47</f>
        <v>47000</v>
      </c>
      <c r="J47" s="88">
        <v>47000</v>
      </c>
      <c r="K47" s="88">
        <v>0</v>
      </c>
      <c r="L47" s="412">
        <f>M47+N47</f>
        <v>47000</v>
      </c>
      <c r="M47" s="412">
        <v>47000</v>
      </c>
      <c r="N47" s="412">
        <v>0</v>
      </c>
      <c r="O47" s="162"/>
      <c r="P47" s="162"/>
      <c r="Q47" s="162"/>
      <c r="R47" s="88">
        <f>S47+T47</f>
        <v>47000</v>
      </c>
      <c r="S47" s="88">
        <v>47000</v>
      </c>
      <c r="T47" s="377">
        <v>0</v>
      </c>
      <c r="U47" s="88">
        <f>V47+W47</f>
        <v>47000</v>
      </c>
      <c r="V47" s="88">
        <v>47000</v>
      </c>
      <c r="W47" s="377">
        <v>0</v>
      </c>
      <c r="X47" s="88">
        <f>Y47+Z47</f>
        <v>47000</v>
      </c>
      <c r="Y47" s="88">
        <v>47000</v>
      </c>
      <c r="Z47" s="377">
        <v>0</v>
      </c>
      <c r="AA47" s="195"/>
    </row>
    <row r="48" spans="1:27" s="199" customFormat="1" ht="12.75" customHeight="1" x14ac:dyDescent="0.15">
      <c r="A48" s="196" t="s">
        <v>306</v>
      </c>
      <c r="B48" s="197" t="s">
        <v>298</v>
      </c>
      <c r="C48" s="197" t="s">
        <v>291</v>
      </c>
      <c r="D48" s="197" t="s">
        <v>307</v>
      </c>
      <c r="E48" s="201" t="s">
        <v>308</v>
      </c>
      <c r="F48" s="162">
        <f>G48+H48</f>
        <v>0</v>
      </c>
      <c r="G48" s="162">
        <v>0</v>
      </c>
      <c r="H48" s="162">
        <v>0</v>
      </c>
      <c r="I48" s="88">
        <f>J48+K48</f>
        <v>66500</v>
      </c>
      <c r="J48" s="88">
        <v>0</v>
      </c>
      <c r="K48" s="88">
        <v>66500</v>
      </c>
      <c r="L48" s="412">
        <f>M48+N48</f>
        <v>0</v>
      </c>
      <c r="M48" s="412">
        <v>0</v>
      </c>
      <c r="N48" s="412">
        <v>0</v>
      </c>
      <c r="O48" s="162"/>
      <c r="P48" s="162"/>
      <c r="Q48" s="162"/>
      <c r="R48" s="88">
        <f>S48+T48</f>
        <v>0</v>
      </c>
      <c r="S48" s="88">
        <v>0</v>
      </c>
      <c r="T48" s="377">
        <v>0</v>
      </c>
      <c r="U48" s="88">
        <f>V48+W48</f>
        <v>0</v>
      </c>
      <c r="V48" s="88">
        <v>0</v>
      </c>
      <c r="W48" s="377">
        <v>0</v>
      </c>
      <c r="X48" s="88">
        <f>Y48+Z48</f>
        <v>0</v>
      </c>
      <c r="Y48" s="88">
        <v>0</v>
      </c>
      <c r="Z48" s="377">
        <v>0</v>
      </c>
      <c r="AA48" s="195"/>
    </row>
    <row r="49" spans="1:259" s="199" customFormat="1" ht="23.25" customHeight="1" x14ac:dyDescent="0.15">
      <c r="A49" s="196" t="s">
        <v>309</v>
      </c>
      <c r="B49" s="197" t="s">
        <v>298</v>
      </c>
      <c r="C49" s="197" t="s">
        <v>273</v>
      </c>
      <c r="D49" s="197" t="s">
        <v>264</v>
      </c>
      <c r="E49" s="200" t="s">
        <v>310</v>
      </c>
      <c r="F49" s="188">
        <f>G49+H49</f>
        <v>0</v>
      </c>
      <c r="G49" s="188">
        <f>G51</f>
        <v>0</v>
      </c>
      <c r="H49" s="188">
        <f>H51</f>
        <v>0</v>
      </c>
      <c r="I49" s="188">
        <f t="shared" ref="I49:K49" si="52">I51</f>
        <v>0</v>
      </c>
      <c r="J49" s="188">
        <f t="shared" si="52"/>
        <v>0</v>
      </c>
      <c r="K49" s="188">
        <f t="shared" si="52"/>
        <v>0</v>
      </c>
      <c r="L49" s="410">
        <f t="shared" ref="L49:N49" si="53">L51</f>
        <v>0</v>
      </c>
      <c r="M49" s="410">
        <f t="shared" si="53"/>
        <v>0</v>
      </c>
      <c r="N49" s="410">
        <f t="shared" si="53"/>
        <v>0</v>
      </c>
      <c r="O49" s="188"/>
      <c r="P49" s="188"/>
      <c r="Q49" s="188"/>
      <c r="R49" s="188">
        <f t="shared" ref="R49:W49" si="54">R51</f>
        <v>0</v>
      </c>
      <c r="S49" s="188">
        <f t="shared" si="54"/>
        <v>0</v>
      </c>
      <c r="T49" s="416">
        <f t="shared" si="54"/>
        <v>0</v>
      </c>
      <c r="U49" s="188">
        <f t="shared" si="54"/>
        <v>0</v>
      </c>
      <c r="V49" s="188">
        <f t="shared" si="54"/>
        <v>0</v>
      </c>
      <c r="W49" s="416">
        <f t="shared" si="54"/>
        <v>0</v>
      </c>
      <c r="X49" s="188">
        <f t="shared" ref="X49:Z49" si="55">X51</f>
        <v>0</v>
      </c>
      <c r="Y49" s="188">
        <f t="shared" si="55"/>
        <v>0</v>
      </c>
      <c r="Z49" s="416">
        <f t="shared" si="55"/>
        <v>0</v>
      </c>
      <c r="AA49" s="192"/>
    </row>
    <row r="50" spans="1:259" s="199" customFormat="1" ht="12.75" customHeight="1" x14ac:dyDescent="0.15">
      <c r="A50" s="196"/>
      <c r="B50" s="197"/>
      <c r="C50" s="197"/>
      <c r="D50" s="197"/>
      <c r="E50" s="198" t="s">
        <v>269</v>
      </c>
      <c r="F50" s="162"/>
      <c r="G50" s="162"/>
      <c r="H50" s="162"/>
      <c r="I50" s="198"/>
      <c r="J50" s="198"/>
      <c r="K50" s="198"/>
      <c r="L50" s="411"/>
      <c r="M50" s="411"/>
      <c r="N50" s="411"/>
      <c r="O50" s="189"/>
      <c r="P50" s="189"/>
      <c r="Q50" s="189"/>
      <c r="R50" s="198"/>
      <c r="S50" s="198"/>
      <c r="T50" s="417"/>
      <c r="U50" s="198"/>
      <c r="V50" s="198"/>
      <c r="W50" s="417"/>
      <c r="X50" s="198"/>
      <c r="Y50" s="198"/>
      <c r="Z50" s="417"/>
      <c r="AA50" s="195"/>
    </row>
    <row r="51" spans="1:259" s="199" customFormat="1" ht="12.75" customHeight="1" x14ac:dyDescent="0.15">
      <c r="A51" s="196" t="s">
        <v>311</v>
      </c>
      <c r="B51" s="197" t="s">
        <v>298</v>
      </c>
      <c r="C51" s="197" t="s">
        <v>273</v>
      </c>
      <c r="D51" s="197" t="s">
        <v>280</v>
      </c>
      <c r="E51" s="201" t="s">
        <v>312</v>
      </c>
      <c r="F51" s="162">
        <f>G51+H51</f>
        <v>0</v>
      </c>
      <c r="G51" s="162">
        <v>0</v>
      </c>
      <c r="H51" s="162"/>
      <c r="I51" s="88">
        <f>J51+K51</f>
        <v>0</v>
      </c>
      <c r="J51" s="88">
        <v>0</v>
      </c>
      <c r="K51" s="88">
        <v>0</v>
      </c>
      <c r="L51" s="412">
        <f>M51+N51</f>
        <v>0</v>
      </c>
      <c r="M51" s="412">
        <v>0</v>
      </c>
      <c r="N51" s="412">
        <v>0</v>
      </c>
      <c r="O51" s="162"/>
      <c r="P51" s="162"/>
      <c r="Q51" s="162"/>
      <c r="R51" s="88">
        <f>S51+T51</f>
        <v>0</v>
      </c>
      <c r="S51" s="88">
        <v>0</v>
      </c>
      <c r="T51" s="377">
        <v>0</v>
      </c>
      <c r="U51" s="88">
        <f>V51+W51</f>
        <v>0</v>
      </c>
      <c r="V51" s="88">
        <v>0</v>
      </c>
      <c r="W51" s="377">
        <v>0</v>
      </c>
      <c r="X51" s="88">
        <f>Y51+Z51</f>
        <v>0</v>
      </c>
      <c r="Y51" s="88">
        <v>0</v>
      </c>
      <c r="Z51" s="377">
        <v>0</v>
      </c>
      <c r="AA51" s="192"/>
    </row>
    <row r="52" spans="1:259" s="199" customFormat="1" ht="24" customHeight="1" x14ac:dyDescent="0.15">
      <c r="A52" s="196" t="s">
        <v>313</v>
      </c>
      <c r="B52" s="197" t="s">
        <v>298</v>
      </c>
      <c r="C52" s="197" t="s">
        <v>280</v>
      </c>
      <c r="D52" s="197" t="s">
        <v>264</v>
      </c>
      <c r="E52" s="200" t="s">
        <v>314</v>
      </c>
      <c r="F52" s="188">
        <f>F54+F55</f>
        <v>34700</v>
      </c>
      <c r="G52" s="188">
        <f>G54+G55</f>
        <v>0</v>
      </c>
      <c r="H52" s="188">
        <f>H54+H55</f>
        <v>34700</v>
      </c>
      <c r="I52" s="188">
        <f t="shared" ref="I52:K52" si="56">I54+I55</f>
        <v>34600</v>
      </c>
      <c r="J52" s="188">
        <f t="shared" si="56"/>
        <v>0</v>
      </c>
      <c r="K52" s="188">
        <f t="shared" si="56"/>
        <v>34600</v>
      </c>
      <c r="L52" s="410">
        <f t="shared" ref="L52:N52" si="57">L54+L55</f>
        <v>24000</v>
      </c>
      <c r="M52" s="410">
        <f t="shared" si="57"/>
        <v>0</v>
      </c>
      <c r="N52" s="410">
        <f t="shared" si="57"/>
        <v>24000</v>
      </c>
      <c r="O52" s="188"/>
      <c r="P52" s="188"/>
      <c r="Q52" s="188"/>
      <c r="R52" s="188">
        <f t="shared" ref="R52:W52" si="58">R54+R55</f>
        <v>45000</v>
      </c>
      <c r="S52" s="188">
        <f t="shared" si="58"/>
        <v>0</v>
      </c>
      <c r="T52" s="416">
        <f t="shared" si="58"/>
        <v>45000</v>
      </c>
      <c r="U52" s="188">
        <f t="shared" si="58"/>
        <v>45000</v>
      </c>
      <c r="V52" s="188">
        <f t="shared" si="58"/>
        <v>0</v>
      </c>
      <c r="W52" s="416">
        <f t="shared" si="58"/>
        <v>45000</v>
      </c>
      <c r="X52" s="188">
        <f t="shared" ref="X52:Z52" si="59">X54+X55</f>
        <v>55000</v>
      </c>
      <c r="Y52" s="188">
        <f t="shared" si="59"/>
        <v>0</v>
      </c>
      <c r="Z52" s="416">
        <f t="shared" si="59"/>
        <v>55000</v>
      </c>
      <c r="AA52" s="192"/>
    </row>
    <row r="53" spans="1:259" s="199" customFormat="1" ht="12.75" customHeight="1" x14ac:dyDescent="0.15">
      <c r="A53" s="196"/>
      <c r="B53" s="197"/>
      <c r="C53" s="197"/>
      <c r="D53" s="197"/>
      <c r="E53" s="198" t="s">
        <v>269</v>
      </c>
      <c r="F53" s="162"/>
      <c r="G53" s="162"/>
      <c r="H53" s="162"/>
      <c r="I53" s="198"/>
      <c r="J53" s="198"/>
      <c r="K53" s="198"/>
      <c r="L53" s="411"/>
      <c r="M53" s="411"/>
      <c r="N53" s="411"/>
      <c r="O53" s="189"/>
      <c r="P53" s="189"/>
      <c r="Q53" s="189"/>
      <c r="R53" s="198"/>
      <c r="S53" s="198"/>
      <c r="T53" s="417"/>
      <c r="U53" s="198"/>
      <c r="V53" s="198"/>
      <c r="W53" s="417"/>
      <c r="X53" s="198"/>
      <c r="Y53" s="198"/>
      <c r="Z53" s="417"/>
      <c r="AA53" s="192"/>
    </row>
    <row r="54" spans="1:259" s="199" customFormat="1" ht="12.75" customHeight="1" x14ac:dyDescent="0.15">
      <c r="A54" s="196" t="s">
        <v>315</v>
      </c>
      <c r="B54" s="197" t="s">
        <v>298</v>
      </c>
      <c r="C54" s="197" t="s">
        <v>280</v>
      </c>
      <c r="D54" s="197" t="s">
        <v>267</v>
      </c>
      <c r="E54" s="201" t="s">
        <v>316</v>
      </c>
      <c r="F54" s="162">
        <f>G54+H54</f>
        <v>34700</v>
      </c>
      <c r="G54" s="162"/>
      <c r="H54" s="162">
        <v>34700</v>
      </c>
      <c r="I54" s="88">
        <f>J54+K54</f>
        <v>34600</v>
      </c>
      <c r="J54" s="88"/>
      <c r="K54" s="88">
        <v>34600</v>
      </c>
      <c r="L54" s="412">
        <f>M54+N54</f>
        <v>24000</v>
      </c>
      <c r="M54" s="412"/>
      <c r="N54" s="412">
        <v>24000</v>
      </c>
      <c r="O54" s="162"/>
      <c r="P54" s="162"/>
      <c r="Q54" s="162"/>
      <c r="R54" s="88">
        <f>S54+T54</f>
        <v>15000</v>
      </c>
      <c r="S54" s="88"/>
      <c r="T54" s="377">
        <v>15000</v>
      </c>
      <c r="U54" s="88">
        <f>V54+W54</f>
        <v>45000</v>
      </c>
      <c r="V54" s="88"/>
      <c r="W54" s="377">
        <v>45000</v>
      </c>
      <c r="X54" s="88">
        <f>Y54+Z54</f>
        <v>55000</v>
      </c>
      <c r="Y54" s="88"/>
      <c r="Z54" s="377">
        <v>55000</v>
      </c>
      <c r="AA54" s="195"/>
    </row>
    <row r="55" spans="1:259" s="199" customFormat="1" ht="12.75" customHeight="1" x14ac:dyDescent="0.15">
      <c r="A55" s="196" t="s">
        <v>317</v>
      </c>
      <c r="B55" s="197" t="s">
        <v>298</v>
      </c>
      <c r="C55" s="197" t="s">
        <v>280</v>
      </c>
      <c r="D55" s="197" t="s">
        <v>280</v>
      </c>
      <c r="E55" s="201" t="s">
        <v>318</v>
      </c>
      <c r="F55" s="162">
        <f>G55+H55</f>
        <v>0</v>
      </c>
      <c r="G55" s="162"/>
      <c r="H55" s="162"/>
      <c r="I55" s="88">
        <f>J55+K55</f>
        <v>0</v>
      </c>
      <c r="J55" s="88"/>
      <c r="K55" s="88"/>
      <c r="L55" s="412">
        <f>M55+N55</f>
        <v>0</v>
      </c>
      <c r="M55" s="412"/>
      <c r="N55" s="412"/>
      <c r="O55" s="162"/>
      <c r="P55" s="162"/>
      <c r="Q55" s="162"/>
      <c r="R55" s="88">
        <f>S55+T55</f>
        <v>30000</v>
      </c>
      <c r="S55" s="88"/>
      <c r="T55" s="377">
        <v>30000</v>
      </c>
      <c r="U55" s="88"/>
      <c r="V55" s="88"/>
      <c r="W55" s="377"/>
      <c r="X55" s="88"/>
      <c r="Y55" s="88"/>
      <c r="Z55" s="377"/>
      <c r="AA55" s="192"/>
    </row>
    <row r="56" spans="1:259" s="199" customFormat="1" ht="26.25" customHeight="1" x14ac:dyDescent="0.15">
      <c r="A56" s="196" t="s">
        <v>319</v>
      </c>
      <c r="B56" s="197" t="s">
        <v>298</v>
      </c>
      <c r="C56" s="197" t="s">
        <v>320</v>
      </c>
      <c r="D56" s="197" t="s">
        <v>264</v>
      </c>
      <c r="E56" s="200" t="s">
        <v>321</v>
      </c>
      <c r="F56" s="188">
        <f>G56+H56</f>
        <v>0</v>
      </c>
      <c r="G56" s="188">
        <f>G58</f>
        <v>0</v>
      </c>
      <c r="H56" s="188">
        <f>H58</f>
        <v>0</v>
      </c>
      <c r="I56" s="188">
        <f t="shared" ref="I56:K56" si="60">I58</f>
        <v>0</v>
      </c>
      <c r="J56" s="188">
        <f t="shared" si="60"/>
        <v>0</v>
      </c>
      <c r="K56" s="188">
        <f t="shared" si="60"/>
        <v>0</v>
      </c>
      <c r="L56" s="410">
        <f t="shared" ref="L56:N56" si="61">L58</f>
        <v>0</v>
      </c>
      <c r="M56" s="410">
        <f t="shared" si="61"/>
        <v>0</v>
      </c>
      <c r="N56" s="410">
        <f t="shared" si="61"/>
        <v>0</v>
      </c>
      <c r="O56" s="188"/>
      <c r="P56" s="188"/>
      <c r="Q56" s="188"/>
      <c r="R56" s="188">
        <f t="shared" ref="R56:W56" si="62">R58</f>
        <v>0</v>
      </c>
      <c r="S56" s="188">
        <f t="shared" si="62"/>
        <v>0</v>
      </c>
      <c r="T56" s="416">
        <f t="shared" si="62"/>
        <v>0</v>
      </c>
      <c r="U56" s="188">
        <f t="shared" si="62"/>
        <v>0</v>
      </c>
      <c r="V56" s="188">
        <f t="shared" si="62"/>
        <v>0</v>
      </c>
      <c r="W56" s="416">
        <f t="shared" si="62"/>
        <v>0</v>
      </c>
      <c r="X56" s="188">
        <f t="shared" ref="X56:Z56" si="63">X58</f>
        <v>0</v>
      </c>
      <c r="Y56" s="188">
        <f t="shared" si="63"/>
        <v>0</v>
      </c>
      <c r="Z56" s="416">
        <f t="shared" si="63"/>
        <v>0</v>
      </c>
      <c r="AA56" s="195"/>
    </row>
    <row r="57" spans="1:259" s="199" customFormat="1" ht="12.75" customHeight="1" x14ac:dyDescent="0.15">
      <c r="A57" s="196"/>
      <c r="B57" s="197"/>
      <c r="C57" s="197"/>
      <c r="D57" s="197"/>
      <c r="E57" s="198" t="s">
        <v>269</v>
      </c>
      <c r="F57" s="162"/>
      <c r="G57" s="162"/>
      <c r="H57" s="162"/>
      <c r="I57" s="198"/>
      <c r="J57" s="198"/>
      <c r="K57" s="198"/>
      <c r="L57" s="411"/>
      <c r="M57" s="411"/>
      <c r="N57" s="411"/>
      <c r="O57" s="149"/>
      <c r="P57" s="149"/>
      <c r="Q57" s="149"/>
      <c r="R57" s="198"/>
      <c r="S57" s="198"/>
      <c r="T57" s="417"/>
      <c r="U57" s="198"/>
      <c r="V57" s="198"/>
      <c r="W57" s="417"/>
      <c r="X57" s="198"/>
      <c r="Y57" s="198"/>
      <c r="Z57" s="417"/>
      <c r="AA57" s="192"/>
    </row>
    <row r="58" spans="1:259" s="199" customFormat="1" ht="12.75" customHeight="1" x14ac:dyDescent="0.15">
      <c r="A58" s="196" t="s">
        <v>322</v>
      </c>
      <c r="B58" s="197" t="s">
        <v>298</v>
      </c>
      <c r="C58" s="197" t="s">
        <v>320</v>
      </c>
      <c r="D58" s="197" t="s">
        <v>273</v>
      </c>
      <c r="E58" s="198" t="s">
        <v>323</v>
      </c>
      <c r="F58" s="162">
        <f>G58+H58</f>
        <v>0</v>
      </c>
      <c r="G58" s="162"/>
      <c r="H58" s="162">
        <v>0</v>
      </c>
      <c r="I58" s="88">
        <f>J58+K58</f>
        <v>0</v>
      </c>
      <c r="J58" s="88"/>
      <c r="K58" s="88">
        <v>0</v>
      </c>
      <c r="L58" s="412">
        <f>M58+N58</f>
        <v>0</v>
      </c>
      <c r="M58" s="412"/>
      <c r="N58" s="412">
        <v>0</v>
      </c>
      <c r="O58" s="162"/>
      <c r="P58" s="162"/>
      <c r="Q58" s="162"/>
      <c r="R58" s="88">
        <f>S58+T58</f>
        <v>0</v>
      </c>
      <c r="S58" s="88"/>
      <c r="T58" s="377">
        <v>0</v>
      </c>
      <c r="U58" s="88">
        <f>V58+W58</f>
        <v>0</v>
      </c>
      <c r="V58" s="88"/>
      <c r="W58" s="377">
        <v>0</v>
      </c>
      <c r="X58" s="88">
        <f>Y58+Z58</f>
        <v>0</v>
      </c>
      <c r="Y58" s="88"/>
      <c r="Z58" s="377">
        <v>0</v>
      </c>
      <c r="AA58" s="192"/>
    </row>
    <row r="59" spans="1:259" s="199" customFormat="1" ht="30.75" customHeight="1" x14ac:dyDescent="0.15">
      <c r="A59" s="196" t="s">
        <v>324</v>
      </c>
      <c r="B59" s="197" t="s">
        <v>298</v>
      </c>
      <c r="C59" s="197" t="s">
        <v>325</v>
      </c>
      <c r="D59" s="197" t="s">
        <v>264</v>
      </c>
      <c r="E59" s="200" t="s">
        <v>326</v>
      </c>
      <c r="F59" s="188">
        <f>G59+H59</f>
        <v>-55716.27</v>
      </c>
      <c r="G59" s="188">
        <f>G61</f>
        <v>-48638.27</v>
      </c>
      <c r="H59" s="188">
        <f>H61</f>
        <v>-7078</v>
      </c>
      <c r="I59" s="188">
        <f t="shared" ref="I59:K59" si="64">I61</f>
        <v>-46000</v>
      </c>
      <c r="J59" s="188">
        <f t="shared" si="64"/>
        <v>0</v>
      </c>
      <c r="K59" s="188">
        <f t="shared" si="64"/>
        <v>-46000</v>
      </c>
      <c r="L59" s="410">
        <f t="shared" ref="L59:N59" si="65">L61</f>
        <v>-15000</v>
      </c>
      <c r="M59" s="410">
        <f t="shared" si="65"/>
        <v>0</v>
      </c>
      <c r="N59" s="410">
        <f t="shared" si="65"/>
        <v>-15000</v>
      </c>
      <c r="O59" s="188"/>
      <c r="P59" s="188"/>
      <c r="Q59" s="188"/>
      <c r="R59" s="188">
        <f t="shared" ref="R59:W59" si="66">R61</f>
        <v>-15000</v>
      </c>
      <c r="S59" s="188">
        <f t="shared" si="66"/>
        <v>0</v>
      </c>
      <c r="T59" s="416">
        <f t="shared" si="66"/>
        <v>-15000</v>
      </c>
      <c r="U59" s="188">
        <f t="shared" si="66"/>
        <v>-15000</v>
      </c>
      <c r="V59" s="188">
        <f t="shared" si="66"/>
        <v>0</v>
      </c>
      <c r="W59" s="416">
        <f t="shared" si="66"/>
        <v>-15000</v>
      </c>
      <c r="X59" s="188">
        <f t="shared" ref="X59:Z59" si="67">X61</f>
        <v>-15000</v>
      </c>
      <c r="Y59" s="188">
        <f t="shared" si="67"/>
        <v>0</v>
      </c>
      <c r="Z59" s="416">
        <f t="shared" si="67"/>
        <v>-15000</v>
      </c>
      <c r="AA59" s="195"/>
    </row>
    <row r="60" spans="1:259" s="199" customFormat="1" ht="12.75" customHeight="1" x14ac:dyDescent="0.15">
      <c r="A60" s="196"/>
      <c r="B60" s="197"/>
      <c r="C60" s="197"/>
      <c r="D60" s="197"/>
      <c r="E60" s="198" t="s">
        <v>269</v>
      </c>
      <c r="F60" s="162"/>
      <c r="G60" s="162"/>
      <c r="H60" s="162"/>
      <c r="I60" s="198"/>
      <c r="J60" s="198"/>
      <c r="K60" s="198"/>
      <c r="L60" s="411"/>
      <c r="M60" s="411"/>
      <c r="N60" s="411"/>
      <c r="O60" s="189"/>
      <c r="P60" s="189"/>
      <c r="Q60" s="189"/>
      <c r="R60" s="198"/>
      <c r="S60" s="198"/>
      <c r="T60" s="417"/>
      <c r="U60" s="198"/>
      <c r="V60" s="198"/>
      <c r="W60" s="417"/>
      <c r="X60" s="198"/>
      <c r="Y60" s="198"/>
      <c r="Z60" s="417"/>
      <c r="AA60" s="192"/>
    </row>
    <row r="61" spans="1:259" s="199" customFormat="1" ht="22.9" customHeight="1" x14ac:dyDescent="0.15">
      <c r="A61" s="196" t="s">
        <v>327</v>
      </c>
      <c r="B61" s="197" t="s">
        <v>298</v>
      </c>
      <c r="C61" s="197" t="s">
        <v>325</v>
      </c>
      <c r="D61" s="197" t="s">
        <v>267</v>
      </c>
      <c r="E61" s="198" t="s">
        <v>326</v>
      </c>
      <c r="F61" s="162">
        <f>G61+H61</f>
        <v>-55716.27</v>
      </c>
      <c r="G61" s="162">
        <v>-48638.27</v>
      </c>
      <c r="H61" s="162">
        <v>-7078</v>
      </c>
      <c r="I61" s="88">
        <f>J61+K61</f>
        <v>-46000</v>
      </c>
      <c r="J61" s="88">
        <v>0</v>
      </c>
      <c r="K61" s="88">
        <v>-46000</v>
      </c>
      <c r="L61" s="412">
        <f>M61+N61</f>
        <v>-15000</v>
      </c>
      <c r="M61" s="412">
        <v>0</v>
      </c>
      <c r="N61" s="412">
        <v>-15000</v>
      </c>
      <c r="O61" s="162"/>
      <c r="P61" s="162"/>
      <c r="Q61" s="162"/>
      <c r="R61" s="88">
        <f>S61+T61</f>
        <v>-15000</v>
      </c>
      <c r="S61" s="88">
        <v>0</v>
      </c>
      <c r="T61" s="377">
        <v>-15000</v>
      </c>
      <c r="U61" s="88">
        <f>V61+W61</f>
        <v>-15000</v>
      </c>
      <c r="V61" s="88">
        <v>0</v>
      </c>
      <c r="W61" s="377">
        <v>-15000</v>
      </c>
      <c r="X61" s="88">
        <f>Y61+Z61</f>
        <v>-15000</v>
      </c>
      <c r="Y61" s="88">
        <v>0</v>
      </c>
      <c r="Z61" s="377">
        <v>-15000</v>
      </c>
      <c r="AA61" s="192"/>
    </row>
    <row r="62" spans="1:259" s="199" customFormat="1" ht="32.25" customHeight="1" x14ac:dyDescent="0.15">
      <c r="A62" s="196" t="s">
        <v>328</v>
      </c>
      <c r="B62" s="197" t="s">
        <v>329</v>
      </c>
      <c r="C62" s="197" t="s">
        <v>264</v>
      </c>
      <c r="D62" s="197" t="s">
        <v>264</v>
      </c>
      <c r="E62" s="200" t="s">
        <v>330</v>
      </c>
      <c r="F62" s="188">
        <f>G62+H62</f>
        <v>3133.6</v>
      </c>
      <c r="G62" s="188">
        <f>G64+G67+G70+G73</f>
        <v>3133.6</v>
      </c>
      <c r="H62" s="188">
        <f>H64+H67+H70+H73</f>
        <v>0</v>
      </c>
      <c r="I62" s="188">
        <f t="shared" ref="I62:K62" si="68">I64+I67+I70+I73</f>
        <v>85000</v>
      </c>
      <c r="J62" s="188">
        <f t="shared" si="68"/>
        <v>85000</v>
      </c>
      <c r="K62" s="188">
        <f t="shared" si="68"/>
        <v>0</v>
      </c>
      <c r="L62" s="410">
        <f t="shared" ref="L62:N62" si="69">L64+L67+L70+L73</f>
        <v>85000</v>
      </c>
      <c r="M62" s="410">
        <f t="shared" si="69"/>
        <v>85000</v>
      </c>
      <c r="N62" s="410">
        <f t="shared" si="69"/>
        <v>0</v>
      </c>
      <c r="O62" s="188"/>
      <c r="P62" s="188"/>
      <c r="Q62" s="188"/>
      <c r="R62" s="188">
        <f t="shared" ref="R62:W62" si="70">R64+R67+R70+R73</f>
        <v>85000</v>
      </c>
      <c r="S62" s="188">
        <f t="shared" si="70"/>
        <v>85000</v>
      </c>
      <c r="T62" s="416">
        <f t="shared" si="70"/>
        <v>0</v>
      </c>
      <c r="U62" s="188">
        <f t="shared" si="70"/>
        <v>85000</v>
      </c>
      <c r="V62" s="188">
        <f t="shared" si="70"/>
        <v>85000</v>
      </c>
      <c r="W62" s="416">
        <f t="shared" si="70"/>
        <v>0</v>
      </c>
      <c r="X62" s="188">
        <f t="shared" ref="X62:Z62" si="71">X64+X67+X70+X73</f>
        <v>85000</v>
      </c>
      <c r="Y62" s="188">
        <f t="shared" si="71"/>
        <v>85000</v>
      </c>
      <c r="Z62" s="416">
        <f t="shared" si="71"/>
        <v>0</v>
      </c>
      <c r="AA62" s="195"/>
    </row>
    <row r="63" spans="1:259" s="199" customFormat="1" ht="12.75" customHeight="1" x14ac:dyDescent="0.15">
      <c r="A63" s="196"/>
      <c r="B63" s="197"/>
      <c r="C63" s="197"/>
      <c r="D63" s="197"/>
      <c r="E63" s="198" t="s">
        <v>74</v>
      </c>
      <c r="F63" s="162"/>
      <c r="G63" s="162"/>
      <c r="H63" s="162"/>
      <c r="I63" s="162"/>
      <c r="J63" s="162"/>
      <c r="K63" s="162"/>
      <c r="L63" s="322"/>
      <c r="M63" s="322"/>
      <c r="N63" s="322"/>
      <c r="O63" s="162"/>
      <c r="P63" s="162"/>
      <c r="Q63" s="162"/>
      <c r="R63" s="162"/>
      <c r="S63" s="162"/>
      <c r="T63" s="378"/>
      <c r="U63" s="162"/>
      <c r="V63" s="162"/>
      <c r="W63" s="378"/>
      <c r="X63" s="162"/>
      <c r="Y63" s="162"/>
      <c r="Z63" s="378"/>
      <c r="AA63" s="195"/>
    </row>
    <row r="64" spans="1:259" s="194" customFormat="1" ht="27.75" customHeight="1" x14ac:dyDescent="0.15">
      <c r="A64" s="190" t="s">
        <v>331</v>
      </c>
      <c r="B64" s="100" t="s">
        <v>329</v>
      </c>
      <c r="C64" s="100" t="s">
        <v>267</v>
      </c>
      <c r="D64" s="100" t="s">
        <v>264</v>
      </c>
      <c r="E64" s="202" t="s">
        <v>332</v>
      </c>
      <c r="F64" s="188">
        <f>G64+H64</f>
        <v>3133.6</v>
      </c>
      <c r="G64" s="188">
        <f>G66</f>
        <v>3133.6</v>
      </c>
      <c r="H64" s="188">
        <f>H66</f>
        <v>0</v>
      </c>
      <c r="I64" s="188">
        <f t="shared" ref="I64:K64" si="72">I66</f>
        <v>0</v>
      </c>
      <c r="J64" s="188">
        <f t="shared" si="72"/>
        <v>0</v>
      </c>
      <c r="K64" s="188">
        <f t="shared" si="72"/>
        <v>0</v>
      </c>
      <c r="L64" s="410">
        <f t="shared" ref="L64:N64" si="73">L66</f>
        <v>0</v>
      </c>
      <c r="M64" s="410">
        <f t="shared" si="73"/>
        <v>0</v>
      </c>
      <c r="N64" s="410">
        <f t="shared" si="73"/>
        <v>0</v>
      </c>
      <c r="O64" s="188"/>
      <c r="P64" s="188"/>
      <c r="Q64" s="188"/>
      <c r="R64" s="188">
        <f t="shared" ref="R64:W64" si="74">R66</f>
        <v>0</v>
      </c>
      <c r="S64" s="188">
        <f t="shared" si="74"/>
        <v>0</v>
      </c>
      <c r="T64" s="416">
        <f t="shared" si="74"/>
        <v>0</v>
      </c>
      <c r="U64" s="188">
        <f t="shared" si="74"/>
        <v>0</v>
      </c>
      <c r="V64" s="188">
        <f t="shared" si="74"/>
        <v>0</v>
      </c>
      <c r="W64" s="416">
        <f t="shared" si="74"/>
        <v>0</v>
      </c>
      <c r="X64" s="188">
        <f t="shared" ref="X64:Z64" si="75">X66</f>
        <v>0</v>
      </c>
      <c r="Y64" s="188">
        <f t="shared" si="75"/>
        <v>0</v>
      </c>
      <c r="Z64" s="416">
        <f t="shared" si="75"/>
        <v>0</v>
      </c>
      <c r="AA64" s="195"/>
      <c r="AB64" s="193"/>
      <c r="AC64" s="193"/>
      <c r="AD64" s="193"/>
      <c r="AE64" s="193"/>
      <c r="AF64" s="193"/>
      <c r="AG64" s="193"/>
      <c r="AH64" s="193"/>
      <c r="AI64" s="193"/>
      <c r="AJ64" s="193"/>
      <c r="AK64" s="193"/>
      <c r="AL64" s="193"/>
      <c r="AM64" s="193"/>
      <c r="AN64" s="193"/>
      <c r="AO64" s="193"/>
      <c r="AP64" s="193"/>
      <c r="AQ64" s="193"/>
      <c r="AR64" s="193"/>
      <c r="AS64" s="193"/>
      <c r="AT64" s="193"/>
      <c r="AU64" s="193"/>
      <c r="AV64" s="193"/>
      <c r="AW64" s="193"/>
      <c r="AX64" s="193"/>
      <c r="AY64" s="193"/>
      <c r="AZ64" s="193"/>
      <c r="BA64" s="193"/>
      <c r="BB64" s="193"/>
      <c r="BC64" s="193"/>
      <c r="BD64" s="193"/>
      <c r="BE64" s="193"/>
      <c r="BF64" s="193"/>
      <c r="BG64" s="193"/>
      <c r="BH64" s="193"/>
      <c r="BI64" s="193"/>
      <c r="BJ64" s="193"/>
      <c r="BK64" s="193"/>
      <c r="BL64" s="193"/>
      <c r="BM64" s="193"/>
      <c r="BN64" s="193"/>
      <c r="BO64" s="193"/>
      <c r="BP64" s="193"/>
      <c r="BQ64" s="193"/>
      <c r="BR64" s="193"/>
      <c r="BS64" s="193"/>
      <c r="BT64" s="193"/>
      <c r="BU64" s="193"/>
      <c r="BV64" s="193"/>
      <c r="BW64" s="193"/>
      <c r="BX64" s="193"/>
      <c r="BY64" s="193"/>
      <c r="BZ64" s="193"/>
      <c r="CA64" s="193"/>
      <c r="CB64" s="193"/>
      <c r="CC64" s="193"/>
      <c r="CD64" s="193"/>
      <c r="CE64" s="193"/>
      <c r="CF64" s="193"/>
      <c r="CG64" s="193"/>
      <c r="CH64" s="193"/>
      <c r="CI64" s="193"/>
      <c r="CJ64" s="193"/>
      <c r="CK64" s="193"/>
      <c r="CL64" s="193"/>
      <c r="CM64" s="193"/>
      <c r="CN64" s="193"/>
      <c r="CO64" s="193"/>
      <c r="CP64" s="193"/>
      <c r="CQ64" s="193"/>
      <c r="CR64" s="193"/>
      <c r="CS64" s="193"/>
      <c r="CT64" s="193"/>
      <c r="CU64" s="193"/>
      <c r="CV64" s="193"/>
      <c r="CW64" s="193"/>
      <c r="CX64" s="193"/>
      <c r="CY64" s="193"/>
      <c r="CZ64" s="193"/>
      <c r="DA64" s="193"/>
      <c r="DB64" s="193"/>
      <c r="DC64" s="193"/>
      <c r="DD64" s="193"/>
      <c r="DE64" s="193"/>
      <c r="DF64" s="193"/>
      <c r="DG64" s="193"/>
      <c r="DH64" s="193"/>
      <c r="DI64" s="193"/>
      <c r="DJ64" s="193"/>
      <c r="DK64" s="193"/>
      <c r="DL64" s="193"/>
      <c r="DM64" s="193"/>
      <c r="DN64" s="193"/>
      <c r="DO64" s="193"/>
      <c r="DP64" s="193"/>
      <c r="DQ64" s="193"/>
      <c r="DR64" s="193"/>
      <c r="DS64" s="193"/>
      <c r="DT64" s="193"/>
      <c r="DU64" s="193"/>
      <c r="DV64" s="193"/>
      <c r="DW64" s="193"/>
      <c r="DX64" s="193"/>
      <c r="DY64" s="193"/>
      <c r="DZ64" s="193"/>
      <c r="EA64" s="193"/>
      <c r="EB64" s="193"/>
      <c r="EC64" s="193"/>
      <c r="ED64" s="193"/>
      <c r="EE64" s="193"/>
      <c r="EF64" s="193"/>
      <c r="EG64" s="193"/>
      <c r="EH64" s="193"/>
      <c r="EI64" s="193"/>
      <c r="EJ64" s="193"/>
      <c r="EK64" s="193"/>
      <c r="EL64" s="193"/>
      <c r="EM64" s="193"/>
      <c r="EN64" s="193"/>
      <c r="EO64" s="193"/>
      <c r="EP64" s="193"/>
      <c r="EQ64" s="193"/>
      <c r="ER64" s="193"/>
      <c r="ES64" s="193"/>
      <c r="ET64" s="193"/>
      <c r="EU64" s="193"/>
      <c r="EV64" s="193"/>
      <c r="EW64" s="193"/>
      <c r="EX64" s="193"/>
      <c r="EY64" s="193"/>
      <c r="EZ64" s="193"/>
      <c r="FA64" s="193"/>
      <c r="FB64" s="193"/>
      <c r="FC64" s="193"/>
      <c r="FD64" s="193"/>
      <c r="FE64" s="193"/>
      <c r="FF64" s="193"/>
      <c r="FG64" s="193"/>
      <c r="FH64" s="193"/>
      <c r="FI64" s="193"/>
      <c r="FJ64" s="193"/>
      <c r="FK64" s="193"/>
      <c r="FL64" s="193"/>
      <c r="FM64" s="193"/>
      <c r="FN64" s="193"/>
      <c r="FO64" s="193"/>
      <c r="FP64" s="193"/>
      <c r="FQ64" s="193"/>
      <c r="FR64" s="193"/>
      <c r="FS64" s="193"/>
      <c r="FT64" s="193"/>
      <c r="FU64" s="193"/>
      <c r="FV64" s="193"/>
      <c r="FW64" s="193"/>
      <c r="FX64" s="193"/>
      <c r="FY64" s="193"/>
      <c r="FZ64" s="193"/>
      <c r="GA64" s="193"/>
      <c r="GB64" s="193"/>
      <c r="GC64" s="193"/>
      <c r="GD64" s="193"/>
      <c r="GE64" s="193"/>
      <c r="GF64" s="193"/>
      <c r="GG64" s="193"/>
      <c r="GH64" s="193"/>
      <c r="GI64" s="193"/>
      <c r="GJ64" s="193"/>
      <c r="GK64" s="193"/>
      <c r="GL64" s="193"/>
      <c r="GM64" s="193"/>
      <c r="GN64" s="193"/>
      <c r="GO64" s="193"/>
      <c r="GP64" s="193"/>
      <c r="GQ64" s="193"/>
      <c r="GR64" s="193"/>
      <c r="GS64" s="193"/>
      <c r="GT64" s="193"/>
      <c r="GU64" s="193"/>
      <c r="GV64" s="193"/>
      <c r="GW64" s="193"/>
      <c r="GX64" s="193"/>
      <c r="GY64" s="193"/>
      <c r="GZ64" s="193"/>
      <c r="HA64" s="193"/>
      <c r="HB64" s="193"/>
      <c r="HC64" s="193"/>
      <c r="HD64" s="193"/>
      <c r="HE64" s="193"/>
      <c r="HF64" s="193"/>
      <c r="HG64" s="193"/>
      <c r="HH64" s="193"/>
      <c r="HI64" s="193"/>
      <c r="HJ64" s="193"/>
      <c r="HK64" s="193"/>
      <c r="HL64" s="193"/>
      <c r="HM64" s="193"/>
      <c r="HN64" s="193"/>
      <c r="HO64" s="193"/>
      <c r="HP64" s="193"/>
      <c r="HQ64" s="193"/>
      <c r="HR64" s="193"/>
      <c r="HS64" s="193"/>
      <c r="HT64" s="193"/>
      <c r="HU64" s="193"/>
      <c r="HV64" s="193"/>
      <c r="HW64" s="193"/>
      <c r="HX64" s="193"/>
      <c r="HY64" s="193"/>
      <c r="HZ64" s="193"/>
      <c r="IA64" s="193"/>
      <c r="IB64" s="193"/>
      <c r="IC64" s="193"/>
      <c r="ID64" s="193"/>
      <c r="IE64" s="193"/>
      <c r="IF64" s="193"/>
      <c r="IG64" s="193"/>
      <c r="IH64" s="193"/>
      <c r="II64" s="193"/>
      <c r="IJ64" s="193"/>
      <c r="IK64" s="193"/>
      <c r="IL64" s="193"/>
      <c r="IM64" s="193"/>
      <c r="IN64" s="193"/>
      <c r="IO64" s="193"/>
      <c r="IP64" s="193"/>
      <c r="IQ64" s="193"/>
      <c r="IR64" s="193"/>
      <c r="IS64" s="193"/>
      <c r="IT64" s="193"/>
      <c r="IU64" s="193"/>
      <c r="IV64" s="193"/>
      <c r="IW64" s="193"/>
      <c r="IX64" s="193"/>
      <c r="IY64" s="193"/>
    </row>
    <row r="65" spans="1:259" s="199" customFormat="1" ht="12.75" customHeight="1" x14ac:dyDescent="0.15">
      <c r="A65" s="196"/>
      <c r="B65" s="197"/>
      <c r="C65" s="197"/>
      <c r="D65" s="197"/>
      <c r="E65" s="198" t="s">
        <v>269</v>
      </c>
      <c r="F65" s="162"/>
      <c r="G65" s="162"/>
      <c r="H65" s="162"/>
      <c r="I65" s="198"/>
      <c r="J65" s="198"/>
      <c r="K65" s="198"/>
      <c r="L65" s="411"/>
      <c r="M65" s="411"/>
      <c r="N65" s="411"/>
      <c r="O65" s="189"/>
      <c r="P65" s="189"/>
      <c r="Q65" s="189"/>
      <c r="R65" s="198"/>
      <c r="S65" s="198"/>
      <c r="T65" s="417"/>
      <c r="U65" s="198"/>
      <c r="V65" s="198"/>
      <c r="W65" s="417"/>
      <c r="X65" s="198"/>
      <c r="Y65" s="198"/>
      <c r="Z65" s="417"/>
      <c r="AA65" s="192"/>
    </row>
    <row r="66" spans="1:259" s="199" customFormat="1" ht="12.75" customHeight="1" x14ac:dyDescent="0.15">
      <c r="A66" s="196" t="s">
        <v>333</v>
      </c>
      <c r="B66" s="197" t="s">
        <v>329</v>
      </c>
      <c r="C66" s="197" t="s">
        <v>267</v>
      </c>
      <c r="D66" s="197" t="s">
        <v>267</v>
      </c>
      <c r="E66" s="198" t="s">
        <v>332</v>
      </c>
      <c r="F66" s="162">
        <f>G66+H66</f>
        <v>3133.6</v>
      </c>
      <c r="G66" s="162">
        <v>3133.6</v>
      </c>
      <c r="H66" s="162">
        <v>0</v>
      </c>
      <c r="I66" s="88">
        <f>J66+K66</f>
        <v>0</v>
      </c>
      <c r="J66" s="88"/>
      <c r="K66" s="88">
        <v>0</v>
      </c>
      <c r="L66" s="412">
        <f>M66+N66</f>
        <v>0</v>
      </c>
      <c r="M66" s="412"/>
      <c r="N66" s="412">
        <v>0</v>
      </c>
      <c r="O66" s="162"/>
      <c r="P66" s="162"/>
      <c r="Q66" s="162"/>
      <c r="R66" s="88">
        <f>S66+T66</f>
        <v>0</v>
      </c>
      <c r="S66" s="88"/>
      <c r="T66" s="377">
        <v>0</v>
      </c>
      <c r="U66" s="88">
        <f>V66+W66</f>
        <v>0</v>
      </c>
      <c r="V66" s="88"/>
      <c r="W66" s="377">
        <v>0</v>
      </c>
      <c r="X66" s="88">
        <f>Y66+Z66</f>
        <v>0</v>
      </c>
      <c r="Y66" s="88"/>
      <c r="Z66" s="377">
        <v>0</v>
      </c>
      <c r="AA66" s="195"/>
    </row>
    <row r="67" spans="1:259" s="194" customFormat="1" ht="27.75" customHeight="1" x14ac:dyDescent="0.15">
      <c r="A67" s="190" t="s">
        <v>334</v>
      </c>
      <c r="B67" s="100" t="s">
        <v>329</v>
      </c>
      <c r="C67" s="100" t="s">
        <v>291</v>
      </c>
      <c r="D67" s="100" t="s">
        <v>264</v>
      </c>
      <c r="E67" s="202" t="s">
        <v>335</v>
      </c>
      <c r="F67" s="188">
        <f>G67+H67</f>
        <v>0</v>
      </c>
      <c r="G67" s="188">
        <f>G69</f>
        <v>0</v>
      </c>
      <c r="H67" s="188">
        <f>H69</f>
        <v>0</v>
      </c>
      <c r="I67" s="188">
        <f t="shared" ref="I67:K67" si="76">I69</f>
        <v>0</v>
      </c>
      <c r="J67" s="188">
        <f t="shared" si="76"/>
        <v>0</v>
      </c>
      <c r="K67" s="188">
        <f t="shared" si="76"/>
        <v>0</v>
      </c>
      <c r="L67" s="410">
        <f t="shared" ref="L67:N67" si="77">L69</f>
        <v>0</v>
      </c>
      <c r="M67" s="410">
        <f t="shared" si="77"/>
        <v>0</v>
      </c>
      <c r="N67" s="410">
        <f t="shared" si="77"/>
        <v>0</v>
      </c>
      <c r="O67" s="188"/>
      <c r="P67" s="188"/>
      <c r="Q67" s="188"/>
      <c r="R67" s="188">
        <f t="shared" ref="R67:W67" si="78">R69</f>
        <v>0</v>
      </c>
      <c r="S67" s="188">
        <f t="shared" si="78"/>
        <v>0</v>
      </c>
      <c r="T67" s="416">
        <f t="shared" si="78"/>
        <v>0</v>
      </c>
      <c r="U67" s="188">
        <f t="shared" si="78"/>
        <v>0</v>
      </c>
      <c r="V67" s="188">
        <f t="shared" si="78"/>
        <v>0</v>
      </c>
      <c r="W67" s="416">
        <f t="shared" si="78"/>
        <v>0</v>
      </c>
      <c r="X67" s="188">
        <f t="shared" ref="X67:Z67" si="79">X69</f>
        <v>0</v>
      </c>
      <c r="Y67" s="188">
        <f t="shared" si="79"/>
        <v>0</v>
      </c>
      <c r="Z67" s="416">
        <f t="shared" si="79"/>
        <v>0</v>
      </c>
      <c r="AA67" s="195"/>
      <c r="AB67" s="193"/>
      <c r="AC67" s="193"/>
      <c r="AD67" s="193"/>
      <c r="AE67" s="193"/>
      <c r="AF67" s="193"/>
      <c r="AG67" s="193"/>
      <c r="AH67" s="193"/>
      <c r="AI67" s="193"/>
      <c r="AJ67" s="193"/>
      <c r="AK67" s="193"/>
      <c r="AL67" s="193"/>
      <c r="AM67" s="193"/>
      <c r="AN67" s="193"/>
      <c r="AO67" s="193"/>
      <c r="AP67" s="193"/>
      <c r="AQ67" s="193"/>
      <c r="AR67" s="193"/>
      <c r="AS67" s="193"/>
      <c r="AT67" s="193"/>
      <c r="AU67" s="193"/>
      <c r="AV67" s="193"/>
      <c r="AW67" s="193"/>
      <c r="AX67" s="193"/>
      <c r="AY67" s="193"/>
      <c r="AZ67" s="193"/>
      <c r="BA67" s="193"/>
      <c r="BB67" s="193"/>
      <c r="BC67" s="193"/>
      <c r="BD67" s="193"/>
      <c r="BE67" s="193"/>
      <c r="BF67" s="193"/>
      <c r="BG67" s="193"/>
      <c r="BH67" s="193"/>
      <c r="BI67" s="193"/>
      <c r="BJ67" s="193"/>
      <c r="BK67" s="193"/>
      <c r="BL67" s="193"/>
      <c r="BM67" s="193"/>
      <c r="BN67" s="193"/>
      <c r="BO67" s="193"/>
      <c r="BP67" s="193"/>
      <c r="BQ67" s="193"/>
      <c r="BR67" s="193"/>
      <c r="BS67" s="193"/>
      <c r="BT67" s="193"/>
      <c r="BU67" s="193"/>
      <c r="BV67" s="193"/>
      <c r="BW67" s="193"/>
      <c r="BX67" s="193"/>
      <c r="BY67" s="193"/>
      <c r="BZ67" s="193"/>
      <c r="CA67" s="193"/>
      <c r="CB67" s="193"/>
      <c r="CC67" s="193"/>
      <c r="CD67" s="193"/>
      <c r="CE67" s="193"/>
      <c r="CF67" s="193"/>
      <c r="CG67" s="193"/>
      <c r="CH67" s="193"/>
      <c r="CI67" s="193"/>
      <c r="CJ67" s="193"/>
      <c r="CK67" s="193"/>
      <c r="CL67" s="193"/>
      <c r="CM67" s="193"/>
      <c r="CN67" s="193"/>
      <c r="CO67" s="193"/>
      <c r="CP67" s="193"/>
      <c r="CQ67" s="193"/>
      <c r="CR67" s="193"/>
      <c r="CS67" s="193"/>
      <c r="CT67" s="193"/>
      <c r="CU67" s="193"/>
      <c r="CV67" s="193"/>
      <c r="CW67" s="193"/>
      <c r="CX67" s="193"/>
      <c r="CY67" s="193"/>
      <c r="CZ67" s="193"/>
      <c r="DA67" s="193"/>
      <c r="DB67" s="193"/>
      <c r="DC67" s="193"/>
      <c r="DD67" s="193"/>
      <c r="DE67" s="193"/>
      <c r="DF67" s="193"/>
      <c r="DG67" s="193"/>
      <c r="DH67" s="193"/>
      <c r="DI67" s="193"/>
      <c r="DJ67" s="193"/>
      <c r="DK67" s="193"/>
      <c r="DL67" s="193"/>
      <c r="DM67" s="193"/>
      <c r="DN67" s="193"/>
      <c r="DO67" s="193"/>
      <c r="DP67" s="193"/>
      <c r="DQ67" s="193"/>
      <c r="DR67" s="193"/>
      <c r="DS67" s="193"/>
      <c r="DT67" s="193"/>
      <c r="DU67" s="193"/>
      <c r="DV67" s="193"/>
      <c r="DW67" s="193"/>
      <c r="DX67" s="193"/>
      <c r="DY67" s="193"/>
      <c r="DZ67" s="193"/>
      <c r="EA67" s="193"/>
      <c r="EB67" s="193"/>
      <c r="EC67" s="193"/>
      <c r="ED67" s="193"/>
      <c r="EE67" s="193"/>
      <c r="EF67" s="193"/>
      <c r="EG67" s="193"/>
      <c r="EH67" s="193"/>
      <c r="EI67" s="193"/>
      <c r="EJ67" s="193"/>
      <c r="EK67" s="193"/>
      <c r="EL67" s="193"/>
      <c r="EM67" s="193"/>
      <c r="EN67" s="193"/>
      <c r="EO67" s="193"/>
      <c r="EP67" s="193"/>
      <c r="EQ67" s="193"/>
      <c r="ER67" s="193"/>
      <c r="ES67" s="193"/>
      <c r="ET67" s="193"/>
      <c r="EU67" s="193"/>
      <c r="EV67" s="193"/>
      <c r="EW67" s="193"/>
      <c r="EX67" s="193"/>
      <c r="EY67" s="193"/>
      <c r="EZ67" s="193"/>
      <c r="FA67" s="193"/>
      <c r="FB67" s="193"/>
      <c r="FC67" s="193"/>
      <c r="FD67" s="193"/>
      <c r="FE67" s="193"/>
      <c r="FF67" s="193"/>
      <c r="FG67" s="193"/>
      <c r="FH67" s="193"/>
      <c r="FI67" s="193"/>
      <c r="FJ67" s="193"/>
      <c r="FK67" s="193"/>
      <c r="FL67" s="193"/>
      <c r="FM67" s="193"/>
      <c r="FN67" s="193"/>
      <c r="FO67" s="193"/>
      <c r="FP67" s="193"/>
      <c r="FQ67" s="193"/>
      <c r="FR67" s="193"/>
      <c r="FS67" s="193"/>
      <c r="FT67" s="193"/>
      <c r="FU67" s="193"/>
      <c r="FV67" s="193"/>
      <c r="FW67" s="193"/>
      <c r="FX67" s="193"/>
      <c r="FY67" s="193"/>
      <c r="FZ67" s="193"/>
      <c r="GA67" s="193"/>
      <c r="GB67" s="193"/>
      <c r="GC67" s="193"/>
      <c r="GD67" s="193"/>
      <c r="GE67" s="193"/>
      <c r="GF67" s="193"/>
      <c r="GG67" s="193"/>
      <c r="GH67" s="193"/>
      <c r="GI67" s="193"/>
      <c r="GJ67" s="193"/>
      <c r="GK67" s="193"/>
      <c r="GL67" s="193"/>
      <c r="GM67" s="193"/>
      <c r="GN67" s="193"/>
      <c r="GO67" s="193"/>
      <c r="GP67" s="193"/>
      <c r="GQ67" s="193"/>
      <c r="GR67" s="193"/>
      <c r="GS67" s="193"/>
      <c r="GT67" s="193"/>
      <c r="GU67" s="193"/>
      <c r="GV67" s="193"/>
      <c r="GW67" s="193"/>
      <c r="GX67" s="193"/>
      <c r="GY67" s="193"/>
      <c r="GZ67" s="193"/>
      <c r="HA67" s="193"/>
      <c r="HB67" s="193"/>
      <c r="HC67" s="193"/>
      <c r="HD67" s="193"/>
      <c r="HE67" s="193"/>
      <c r="HF67" s="193"/>
      <c r="HG67" s="193"/>
      <c r="HH67" s="193"/>
      <c r="HI67" s="193"/>
      <c r="HJ67" s="193"/>
      <c r="HK67" s="193"/>
      <c r="HL67" s="193"/>
      <c r="HM67" s="193"/>
      <c r="HN67" s="193"/>
      <c r="HO67" s="193"/>
      <c r="HP67" s="193"/>
      <c r="HQ67" s="193"/>
      <c r="HR67" s="193"/>
      <c r="HS67" s="193"/>
      <c r="HT67" s="193"/>
      <c r="HU67" s="193"/>
      <c r="HV67" s="193"/>
      <c r="HW67" s="193"/>
      <c r="HX67" s="193"/>
      <c r="HY67" s="193"/>
      <c r="HZ67" s="193"/>
      <c r="IA67" s="193"/>
      <c r="IB67" s="193"/>
      <c r="IC67" s="193"/>
      <c r="ID67" s="193"/>
      <c r="IE67" s="193"/>
      <c r="IF67" s="193"/>
      <c r="IG67" s="193"/>
      <c r="IH67" s="193"/>
      <c r="II67" s="193"/>
      <c r="IJ67" s="193"/>
      <c r="IK67" s="193"/>
      <c r="IL67" s="193"/>
      <c r="IM67" s="193"/>
      <c r="IN67" s="193"/>
      <c r="IO67" s="193"/>
      <c r="IP67" s="193"/>
      <c r="IQ67" s="193"/>
      <c r="IR67" s="193"/>
      <c r="IS67" s="193"/>
      <c r="IT67" s="193"/>
      <c r="IU67" s="193"/>
      <c r="IV67" s="193"/>
      <c r="IW67" s="193"/>
      <c r="IX67" s="193"/>
      <c r="IY67" s="193"/>
    </row>
    <row r="68" spans="1:259" s="199" customFormat="1" ht="12.75" customHeight="1" x14ac:dyDescent="0.15">
      <c r="A68" s="196"/>
      <c r="B68" s="197"/>
      <c r="C68" s="197"/>
      <c r="D68" s="197"/>
      <c r="E68" s="198" t="s">
        <v>269</v>
      </c>
      <c r="F68" s="162"/>
      <c r="G68" s="162"/>
      <c r="H68" s="162"/>
      <c r="I68" s="198"/>
      <c r="J68" s="198"/>
      <c r="K68" s="198"/>
      <c r="L68" s="411"/>
      <c r="M68" s="411"/>
      <c r="N68" s="411"/>
      <c r="O68" s="189"/>
      <c r="P68" s="189"/>
      <c r="Q68" s="189"/>
      <c r="R68" s="198"/>
      <c r="S68" s="198"/>
      <c r="T68" s="417"/>
      <c r="U68" s="198"/>
      <c r="V68" s="198"/>
      <c r="W68" s="417"/>
      <c r="X68" s="198"/>
      <c r="Y68" s="198"/>
      <c r="Z68" s="417"/>
      <c r="AA68" s="192"/>
    </row>
    <row r="69" spans="1:259" s="199" customFormat="1" ht="12.75" customHeight="1" x14ac:dyDescent="0.15">
      <c r="A69" s="196" t="s">
        <v>336</v>
      </c>
      <c r="B69" s="197" t="s">
        <v>329</v>
      </c>
      <c r="C69" s="197" t="s">
        <v>291</v>
      </c>
      <c r="D69" s="197" t="s">
        <v>267</v>
      </c>
      <c r="E69" s="198" t="s">
        <v>335</v>
      </c>
      <c r="F69" s="162">
        <f>G69+H69</f>
        <v>0</v>
      </c>
      <c r="G69" s="162">
        <v>0</v>
      </c>
      <c r="H69" s="162">
        <v>0</v>
      </c>
      <c r="I69" s="88">
        <f>J69+K69</f>
        <v>0</v>
      </c>
      <c r="J69" s="88">
        <v>0</v>
      </c>
      <c r="K69" s="88">
        <v>0</v>
      </c>
      <c r="L69" s="412">
        <f>M69+N69</f>
        <v>0</v>
      </c>
      <c r="M69" s="412">
        <v>0</v>
      </c>
      <c r="N69" s="412">
        <v>0</v>
      </c>
      <c r="O69" s="162"/>
      <c r="P69" s="162"/>
      <c r="Q69" s="162"/>
      <c r="R69" s="88">
        <f>S69+T69</f>
        <v>0</v>
      </c>
      <c r="S69" s="88">
        <v>0</v>
      </c>
      <c r="T69" s="377">
        <v>0</v>
      </c>
      <c r="U69" s="88">
        <f>V69+W69</f>
        <v>0</v>
      </c>
      <c r="V69" s="88">
        <v>0</v>
      </c>
      <c r="W69" s="377">
        <v>0</v>
      </c>
      <c r="X69" s="88">
        <f>Y69+Z69</f>
        <v>0</v>
      </c>
      <c r="Y69" s="88">
        <v>0</v>
      </c>
      <c r="Z69" s="377">
        <v>0</v>
      </c>
      <c r="AA69" s="195"/>
    </row>
    <row r="70" spans="1:259" s="194" customFormat="1" ht="27.75" customHeight="1" x14ac:dyDescent="0.15">
      <c r="A70" s="190" t="s">
        <v>337</v>
      </c>
      <c r="B70" s="100" t="s">
        <v>329</v>
      </c>
      <c r="C70" s="100" t="s">
        <v>273</v>
      </c>
      <c r="D70" s="100" t="s">
        <v>264</v>
      </c>
      <c r="E70" s="202" t="s">
        <v>338</v>
      </c>
      <c r="F70" s="188">
        <f>G70+H70</f>
        <v>0</v>
      </c>
      <c r="G70" s="188">
        <f>G72</f>
        <v>0</v>
      </c>
      <c r="H70" s="188">
        <f>H72</f>
        <v>0</v>
      </c>
      <c r="I70" s="188">
        <f t="shared" ref="I70:K70" si="80">I72</f>
        <v>0</v>
      </c>
      <c r="J70" s="188">
        <f t="shared" si="80"/>
        <v>0</v>
      </c>
      <c r="K70" s="188">
        <f t="shared" si="80"/>
        <v>0</v>
      </c>
      <c r="L70" s="410">
        <f t="shared" ref="L70:N70" si="81">L72</f>
        <v>0</v>
      </c>
      <c r="M70" s="410">
        <f t="shared" si="81"/>
        <v>0</v>
      </c>
      <c r="N70" s="410">
        <f t="shared" si="81"/>
        <v>0</v>
      </c>
      <c r="O70" s="188"/>
      <c r="P70" s="188"/>
      <c r="Q70" s="188"/>
      <c r="R70" s="188">
        <f t="shared" ref="R70:W70" si="82">R72</f>
        <v>0</v>
      </c>
      <c r="S70" s="188">
        <f t="shared" si="82"/>
        <v>0</v>
      </c>
      <c r="T70" s="416">
        <f t="shared" si="82"/>
        <v>0</v>
      </c>
      <c r="U70" s="188">
        <f t="shared" si="82"/>
        <v>0</v>
      </c>
      <c r="V70" s="188">
        <f t="shared" si="82"/>
        <v>0</v>
      </c>
      <c r="W70" s="416">
        <f t="shared" si="82"/>
        <v>0</v>
      </c>
      <c r="X70" s="188">
        <f t="shared" ref="X70:Z70" si="83">X72</f>
        <v>0</v>
      </c>
      <c r="Y70" s="188">
        <f t="shared" si="83"/>
        <v>0</v>
      </c>
      <c r="Z70" s="416">
        <f t="shared" si="83"/>
        <v>0</v>
      </c>
      <c r="AA70" s="192"/>
      <c r="AB70" s="193"/>
      <c r="AC70" s="193"/>
      <c r="AD70" s="193"/>
      <c r="AE70" s="193"/>
      <c r="AF70" s="193"/>
      <c r="AG70" s="193"/>
      <c r="AH70" s="193"/>
      <c r="AI70" s="193"/>
      <c r="AJ70" s="193"/>
      <c r="AK70" s="193"/>
      <c r="AL70" s="193"/>
      <c r="AM70" s="193"/>
      <c r="AN70" s="193"/>
      <c r="AO70" s="193"/>
      <c r="AP70" s="193"/>
      <c r="AQ70" s="193"/>
      <c r="AR70" s="193"/>
      <c r="AS70" s="193"/>
      <c r="AT70" s="193"/>
      <c r="AU70" s="193"/>
      <c r="AV70" s="193"/>
      <c r="AW70" s="193"/>
      <c r="AX70" s="193"/>
      <c r="AY70" s="193"/>
      <c r="AZ70" s="193"/>
      <c r="BA70" s="193"/>
      <c r="BB70" s="193"/>
      <c r="BC70" s="193"/>
      <c r="BD70" s="193"/>
      <c r="BE70" s="193"/>
      <c r="BF70" s="193"/>
      <c r="BG70" s="193"/>
      <c r="BH70" s="193"/>
      <c r="BI70" s="193"/>
      <c r="BJ70" s="193"/>
      <c r="BK70" s="193"/>
      <c r="BL70" s="193"/>
      <c r="BM70" s="193"/>
      <c r="BN70" s="193"/>
      <c r="BO70" s="193"/>
      <c r="BP70" s="193"/>
      <c r="BQ70" s="193"/>
      <c r="BR70" s="193"/>
      <c r="BS70" s="193"/>
      <c r="BT70" s="193"/>
      <c r="BU70" s="193"/>
      <c r="BV70" s="193"/>
      <c r="BW70" s="193"/>
      <c r="BX70" s="193"/>
      <c r="BY70" s="193"/>
      <c r="BZ70" s="193"/>
      <c r="CA70" s="193"/>
      <c r="CB70" s="193"/>
      <c r="CC70" s="193"/>
      <c r="CD70" s="193"/>
      <c r="CE70" s="193"/>
      <c r="CF70" s="193"/>
      <c r="CG70" s="193"/>
      <c r="CH70" s="193"/>
      <c r="CI70" s="193"/>
      <c r="CJ70" s="193"/>
      <c r="CK70" s="193"/>
      <c r="CL70" s="193"/>
      <c r="CM70" s="193"/>
      <c r="CN70" s="193"/>
      <c r="CO70" s="193"/>
      <c r="CP70" s="193"/>
      <c r="CQ70" s="193"/>
      <c r="CR70" s="193"/>
      <c r="CS70" s="193"/>
      <c r="CT70" s="193"/>
      <c r="CU70" s="193"/>
      <c r="CV70" s="193"/>
      <c r="CW70" s="193"/>
      <c r="CX70" s="193"/>
      <c r="CY70" s="193"/>
      <c r="CZ70" s="193"/>
      <c r="DA70" s="193"/>
      <c r="DB70" s="193"/>
      <c r="DC70" s="193"/>
      <c r="DD70" s="193"/>
      <c r="DE70" s="193"/>
      <c r="DF70" s="193"/>
      <c r="DG70" s="193"/>
      <c r="DH70" s="193"/>
      <c r="DI70" s="193"/>
      <c r="DJ70" s="193"/>
      <c r="DK70" s="193"/>
      <c r="DL70" s="193"/>
      <c r="DM70" s="193"/>
      <c r="DN70" s="193"/>
      <c r="DO70" s="193"/>
      <c r="DP70" s="193"/>
      <c r="DQ70" s="193"/>
      <c r="DR70" s="193"/>
      <c r="DS70" s="193"/>
      <c r="DT70" s="193"/>
      <c r="DU70" s="193"/>
      <c r="DV70" s="193"/>
      <c r="DW70" s="193"/>
      <c r="DX70" s="193"/>
      <c r="DY70" s="193"/>
      <c r="DZ70" s="193"/>
      <c r="EA70" s="193"/>
      <c r="EB70" s="193"/>
      <c r="EC70" s="193"/>
      <c r="ED70" s="193"/>
      <c r="EE70" s="193"/>
      <c r="EF70" s="193"/>
      <c r="EG70" s="193"/>
      <c r="EH70" s="193"/>
      <c r="EI70" s="193"/>
      <c r="EJ70" s="193"/>
      <c r="EK70" s="193"/>
      <c r="EL70" s="193"/>
      <c r="EM70" s="193"/>
      <c r="EN70" s="193"/>
      <c r="EO70" s="193"/>
      <c r="EP70" s="193"/>
      <c r="EQ70" s="193"/>
      <c r="ER70" s="193"/>
      <c r="ES70" s="193"/>
      <c r="ET70" s="193"/>
      <c r="EU70" s="193"/>
      <c r="EV70" s="193"/>
      <c r="EW70" s="193"/>
      <c r="EX70" s="193"/>
      <c r="EY70" s="193"/>
      <c r="EZ70" s="193"/>
      <c r="FA70" s="193"/>
      <c r="FB70" s="193"/>
      <c r="FC70" s="193"/>
      <c r="FD70" s="193"/>
      <c r="FE70" s="193"/>
      <c r="FF70" s="193"/>
      <c r="FG70" s="193"/>
      <c r="FH70" s="193"/>
      <c r="FI70" s="193"/>
      <c r="FJ70" s="193"/>
      <c r="FK70" s="193"/>
      <c r="FL70" s="193"/>
      <c r="FM70" s="193"/>
      <c r="FN70" s="193"/>
      <c r="FO70" s="193"/>
      <c r="FP70" s="193"/>
      <c r="FQ70" s="193"/>
      <c r="FR70" s="193"/>
      <c r="FS70" s="193"/>
      <c r="FT70" s="193"/>
      <c r="FU70" s="193"/>
      <c r="FV70" s="193"/>
      <c r="FW70" s="193"/>
      <c r="FX70" s="193"/>
      <c r="FY70" s="193"/>
      <c r="FZ70" s="193"/>
      <c r="GA70" s="193"/>
      <c r="GB70" s="193"/>
      <c r="GC70" s="193"/>
      <c r="GD70" s="193"/>
      <c r="GE70" s="193"/>
      <c r="GF70" s="193"/>
      <c r="GG70" s="193"/>
      <c r="GH70" s="193"/>
      <c r="GI70" s="193"/>
      <c r="GJ70" s="193"/>
      <c r="GK70" s="193"/>
      <c r="GL70" s="193"/>
      <c r="GM70" s="193"/>
      <c r="GN70" s="193"/>
      <c r="GO70" s="193"/>
      <c r="GP70" s="193"/>
      <c r="GQ70" s="193"/>
      <c r="GR70" s="193"/>
      <c r="GS70" s="193"/>
      <c r="GT70" s="193"/>
      <c r="GU70" s="193"/>
      <c r="GV70" s="193"/>
      <c r="GW70" s="193"/>
      <c r="GX70" s="193"/>
      <c r="GY70" s="193"/>
      <c r="GZ70" s="193"/>
      <c r="HA70" s="193"/>
      <c r="HB70" s="193"/>
      <c r="HC70" s="193"/>
      <c r="HD70" s="193"/>
      <c r="HE70" s="193"/>
      <c r="HF70" s="193"/>
      <c r="HG70" s="193"/>
      <c r="HH70" s="193"/>
      <c r="HI70" s="193"/>
      <c r="HJ70" s="193"/>
      <c r="HK70" s="193"/>
      <c r="HL70" s="193"/>
      <c r="HM70" s="193"/>
      <c r="HN70" s="193"/>
      <c r="HO70" s="193"/>
      <c r="HP70" s="193"/>
      <c r="HQ70" s="193"/>
      <c r="HR70" s="193"/>
      <c r="HS70" s="193"/>
      <c r="HT70" s="193"/>
      <c r="HU70" s="193"/>
      <c r="HV70" s="193"/>
      <c r="HW70" s="193"/>
      <c r="HX70" s="193"/>
      <c r="HY70" s="193"/>
      <c r="HZ70" s="193"/>
      <c r="IA70" s="193"/>
      <c r="IB70" s="193"/>
      <c r="IC70" s="193"/>
      <c r="ID70" s="193"/>
      <c r="IE70" s="193"/>
      <c r="IF70" s="193"/>
      <c r="IG70" s="193"/>
      <c r="IH70" s="193"/>
      <c r="II70" s="193"/>
      <c r="IJ70" s="193"/>
      <c r="IK70" s="193"/>
      <c r="IL70" s="193"/>
      <c r="IM70" s="193"/>
      <c r="IN70" s="193"/>
      <c r="IO70" s="193"/>
      <c r="IP70" s="193"/>
      <c r="IQ70" s="193"/>
      <c r="IR70" s="193"/>
      <c r="IS70" s="193"/>
      <c r="IT70" s="193"/>
      <c r="IU70" s="193"/>
      <c r="IV70" s="193"/>
      <c r="IW70" s="193"/>
      <c r="IX70" s="193"/>
      <c r="IY70" s="193"/>
    </row>
    <row r="71" spans="1:259" s="199" customFormat="1" ht="12.75" customHeight="1" x14ac:dyDescent="0.15">
      <c r="A71" s="196"/>
      <c r="B71" s="197"/>
      <c r="C71" s="197"/>
      <c r="D71" s="197"/>
      <c r="E71" s="198" t="s">
        <v>269</v>
      </c>
      <c r="F71" s="162"/>
      <c r="G71" s="162"/>
      <c r="H71" s="162"/>
      <c r="I71" s="198"/>
      <c r="J71" s="198"/>
      <c r="K71" s="198"/>
      <c r="L71" s="411"/>
      <c r="M71" s="411"/>
      <c r="N71" s="411"/>
      <c r="O71" s="149"/>
      <c r="P71" s="149"/>
      <c r="Q71" s="149"/>
      <c r="R71" s="198"/>
      <c r="S71" s="198"/>
      <c r="T71" s="417"/>
      <c r="U71" s="198"/>
      <c r="V71" s="198"/>
      <c r="W71" s="417"/>
      <c r="X71" s="198"/>
      <c r="Y71" s="198"/>
      <c r="Z71" s="417"/>
      <c r="AA71" s="195"/>
    </row>
    <row r="72" spans="1:259" s="199" customFormat="1" ht="12.75" customHeight="1" x14ac:dyDescent="0.15">
      <c r="A72" s="196" t="s">
        <v>339</v>
      </c>
      <c r="B72" s="197" t="s">
        <v>329</v>
      </c>
      <c r="C72" s="197" t="s">
        <v>273</v>
      </c>
      <c r="D72" s="197" t="s">
        <v>267</v>
      </c>
      <c r="E72" s="198" t="s">
        <v>340</v>
      </c>
      <c r="F72" s="162">
        <f>G72+H72</f>
        <v>0</v>
      </c>
      <c r="G72" s="162">
        <v>0</v>
      </c>
      <c r="H72" s="162">
        <v>0</v>
      </c>
      <c r="I72" s="88">
        <f>J72+K72</f>
        <v>0</v>
      </c>
      <c r="J72" s="88">
        <v>0</v>
      </c>
      <c r="K72" s="88">
        <v>0</v>
      </c>
      <c r="L72" s="412">
        <f>M72+N72</f>
        <v>0</v>
      </c>
      <c r="M72" s="412">
        <v>0</v>
      </c>
      <c r="N72" s="412">
        <v>0</v>
      </c>
      <c r="O72" s="162"/>
      <c r="P72" s="162"/>
      <c r="Q72" s="162"/>
      <c r="R72" s="88">
        <f>S72+T72</f>
        <v>0</v>
      </c>
      <c r="S72" s="88">
        <v>0</v>
      </c>
      <c r="T72" s="377">
        <v>0</v>
      </c>
      <c r="U72" s="88">
        <f>V72+W72</f>
        <v>0</v>
      </c>
      <c r="V72" s="88">
        <v>0</v>
      </c>
      <c r="W72" s="377">
        <v>0</v>
      </c>
      <c r="X72" s="88">
        <f>Y72+Z72</f>
        <v>0</v>
      </c>
      <c r="Y72" s="88">
        <v>0</v>
      </c>
      <c r="Z72" s="377">
        <v>0</v>
      </c>
      <c r="AA72" s="195"/>
    </row>
    <row r="73" spans="1:259" s="194" customFormat="1" ht="27.75" customHeight="1" x14ac:dyDescent="0.15">
      <c r="A73" s="190" t="s">
        <v>341</v>
      </c>
      <c r="B73" s="100" t="s">
        <v>329</v>
      </c>
      <c r="C73" s="100" t="s">
        <v>284</v>
      </c>
      <c r="D73" s="100" t="s">
        <v>264</v>
      </c>
      <c r="E73" s="202" t="s">
        <v>342</v>
      </c>
      <c r="F73" s="188">
        <f>G73+H73</f>
        <v>0</v>
      </c>
      <c r="G73" s="188">
        <f>G75</f>
        <v>0</v>
      </c>
      <c r="H73" s="188">
        <f>H75</f>
        <v>0</v>
      </c>
      <c r="I73" s="188">
        <f t="shared" ref="I73:K73" si="84">I75</f>
        <v>85000</v>
      </c>
      <c r="J73" s="188">
        <f t="shared" si="84"/>
        <v>85000</v>
      </c>
      <c r="K73" s="188">
        <f t="shared" si="84"/>
        <v>0</v>
      </c>
      <c r="L73" s="410">
        <f t="shared" ref="L73:N73" si="85">L75</f>
        <v>85000</v>
      </c>
      <c r="M73" s="410">
        <f t="shared" si="85"/>
        <v>85000</v>
      </c>
      <c r="N73" s="410">
        <f t="shared" si="85"/>
        <v>0</v>
      </c>
      <c r="O73" s="188"/>
      <c r="P73" s="188"/>
      <c r="Q73" s="188"/>
      <c r="R73" s="188">
        <f t="shared" ref="R73:W73" si="86">R75</f>
        <v>85000</v>
      </c>
      <c r="S73" s="188">
        <f t="shared" si="86"/>
        <v>85000</v>
      </c>
      <c r="T73" s="416">
        <f t="shared" si="86"/>
        <v>0</v>
      </c>
      <c r="U73" s="188">
        <f t="shared" si="86"/>
        <v>85000</v>
      </c>
      <c r="V73" s="188">
        <f t="shared" si="86"/>
        <v>85000</v>
      </c>
      <c r="W73" s="416">
        <f t="shared" si="86"/>
        <v>0</v>
      </c>
      <c r="X73" s="188">
        <f t="shared" ref="X73:Z73" si="87">X75</f>
        <v>85000</v>
      </c>
      <c r="Y73" s="188">
        <f t="shared" si="87"/>
        <v>85000</v>
      </c>
      <c r="Z73" s="416">
        <f t="shared" si="87"/>
        <v>0</v>
      </c>
      <c r="AA73" s="192"/>
      <c r="AB73" s="193"/>
      <c r="AC73" s="193"/>
      <c r="AD73" s="193"/>
      <c r="AE73" s="193"/>
      <c r="AF73" s="193"/>
      <c r="AG73" s="193"/>
      <c r="AH73" s="193"/>
      <c r="AI73" s="193"/>
      <c r="AJ73" s="193"/>
      <c r="AK73" s="193"/>
      <c r="AL73" s="193"/>
      <c r="AM73" s="193"/>
      <c r="AN73" s="193"/>
      <c r="AO73" s="193"/>
      <c r="AP73" s="193"/>
      <c r="AQ73" s="193"/>
      <c r="AR73" s="193"/>
      <c r="AS73" s="193"/>
      <c r="AT73" s="193"/>
      <c r="AU73" s="193"/>
      <c r="AV73" s="193"/>
      <c r="AW73" s="193"/>
      <c r="AX73" s="193"/>
      <c r="AY73" s="193"/>
      <c r="AZ73" s="193"/>
      <c r="BA73" s="193"/>
      <c r="BB73" s="193"/>
      <c r="BC73" s="193"/>
      <c r="BD73" s="193"/>
      <c r="BE73" s="193"/>
      <c r="BF73" s="193"/>
      <c r="BG73" s="193"/>
      <c r="BH73" s="193"/>
      <c r="BI73" s="193"/>
      <c r="BJ73" s="193"/>
      <c r="BK73" s="193"/>
      <c r="BL73" s="193"/>
      <c r="BM73" s="193"/>
      <c r="BN73" s="193"/>
      <c r="BO73" s="193"/>
      <c r="BP73" s="193"/>
      <c r="BQ73" s="193"/>
      <c r="BR73" s="193"/>
      <c r="BS73" s="193"/>
      <c r="BT73" s="193"/>
      <c r="BU73" s="193"/>
      <c r="BV73" s="193"/>
      <c r="BW73" s="193"/>
      <c r="BX73" s="193"/>
      <c r="BY73" s="193"/>
      <c r="BZ73" s="193"/>
      <c r="CA73" s="193"/>
      <c r="CB73" s="193"/>
      <c r="CC73" s="193"/>
      <c r="CD73" s="193"/>
      <c r="CE73" s="193"/>
      <c r="CF73" s="193"/>
      <c r="CG73" s="193"/>
      <c r="CH73" s="193"/>
      <c r="CI73" s="193"/>
      <c r="CJ73" s="193"/>
      <c r="CK73" s="193"/>
      <c r="CL73" s="193"/>
      <c r="CM73" s="193"/>
      <c r="CN73" s="193"/>
      <c r="CO73" s="193"/>
      <c r="CP73" s="193"/>
      <c r="CQ73" s="193"/>
      <c r="CR73" s="193"/>
      <c r="CS73" s="193"/>
      <c r="CT73" s="193"/>
      <c r="CU73" s="193"/>
      <c r="CV73" s="193"/>
      <c r="CW73" s="193"/>
      <c r="CX73" s="193"/>
      <c r="CY73" s="193"/>
      <c r="CZ73" s="193"/>
      <c r="DA73" s="193"/>
      <c r="DB73" s="193"/>
      <c r="DC73" s="193"/>
      <c r="DD73" s="193"/>
      <c r="DE73" s="193"/>
      <c r="DF73" s="193"/>
      <c r="DG73" s="193"/>
      <c r="DH73" s="193"/>
      <c r="DI73" s="193"/>
      <c r="DJ73" s="193"/>
      <c r="DK73" s="193"/>
      <c r="DL73" s="193"/>
      <c r="DM73" s="193"/>
      <c r="DN73" s="193"/>
      <c r="DO73" s="193"/>
      <c r="DP73" s="193"/>
      <c r="DQ73" s="193"/>
      <c r="DR73" s="193"/>
      <c r="DS73" s="193"/>
      <c r="DT73" s="193"/>
      <c r="DU73" s="193"/>
      <c r="DV73" s="193"/>
      <c r="DW73" s="193"/>
      <c r="DX73" s="193"/>
      <c r="DY73" s="193"/>
      <c r="DZ73" s="193"/>
      <c r="EA73" s="193"/>
      <c r="EB73" s="193"/>
      <c r="EC73" s="193"/>
      <c r="ED73" s="193"/>
      <c r="EE73" s="193"/>
      <c r="EF73" s="193"/>
      <c r="EG73" s="193"/>
      <c r="EH73" s="193"/>
      <c r="EI73" s="193"/>
      <c r="EJ73" s="193"/>
      <c r="EK73" s="193"/>
      <c r="EL73" s="193"/>
      <c r="EM73" s="193"/>
      <c r="EN73" s="193"/>
      <c r="EO73" s="193"/>
      <c r="EP73" s="193"/>
      <c r="EQ73" s="193"/>
      <c r="ER73" s="193"/>
      <c r="ES73" s="193"/>
      <c r="ET73" s="193"/>
      <c r="EU73" s="193"/>
      <c r="EV73" s="193"/>
      <c r="EW73" s="193"/>
      <c r="EX73" s="193"/>
      <c r="EY73" s="193"/>
      <c r="EZ73" s="193"/>
      <c r="FA73" s="193"/>
      <c r="FB73" s="193"/>
      <c r="FC73" s="193"/>
      <c r="FD73" s="193"/>
      <c r="FE73" s="193"/>
      <c r="FF73" s="193"/>
      <c r="FG73" s="193"/>
      <c r="FH73" s="193"/>
      <c r="FI73" s="193"/>
      <c r="FJ73" s="193"/>
      <c r="FK73" s="193"/>
      <c r="FL73" s="193"/>
      <c r="FM73" s="193"/>
      <c r="FN73" s="193"/>
      <c r="FO73" s="193"/>
      <c r="FP73" s="193"/>
      <c r="FQ73" s="193"/>
      <c r="FR73" s="193"/>
      <c r="FS73" s="193"/>
      <c r="FT73" s="193"/>
      <c r="FU73" s="193"/>
      <c r="FV73" s="193"/>
      <c r="FW73" s="193"/>
      <c r="FX73" s="193"/>
      <c r="FY73" s="193"/>
      <c r="FZ73" s="193"/>
      <c r="GA73" s="193"/>
      <c r="GB73" s="193"/>
      <c r="GC73" s="193"/>
      <c r="GD73" s="193"/>
      <c r="GE73" s="193"/>
      <c r="GF73" s="193"/>
      <c r="GG73" s="193"/>
      <c r="GH73" s="193"/>
      <c r="GI73" s="193"/>
      <c r="GJ73" s="193"/>
      <c r="GK73" s="193"/>
      <c r="GL73" s="193"/>
      <c r="GM73" s="193"/>
      <c r="GN73" s="193"/>
      <c r="GO73" s="193"/>
      <c r="GP73" s="193"/>
      <c r="GQ73" s="193"/>
      <c r="GR73" s="193"/>
      <c r="GS73" s="193"/>
      <c r="GT73" s="193"/>
      <c r="GU73" s="193"/>
      <c r="GV73" s="193"/>
      <c r="GW73" s="193"/>
      <c r="GX73" s="193"/>
      <c r="GY73" s="193"/>
      <c r="GZ73" s="193"/>
      <c r="HA73" s="193"/>
      <c r="HB73" s="193"/>
      <c r="HC73" s="193"/>
      <c r="HD73" s="193"/>
      <c r="HE73" s="193"/>
      <c r="HF73" s="193"/>
      <c r="HG73" s="193"/>
      <c r="HH73" s="193"/>
      <c r="HI73" s="193"/>
      <c r="HJ73" s="193"/>
      <c r="HK73" s="193"/>
      <c r="HL73" s="193"/>
      <c r="HM73" s="193"/>
      <c r="HN73" s="193"/>
      <c r="HO73" s="193"/>
      <c r="HP73" s="193"/>
      <c r="HQ73" s="193"/>
      <c r="HR73" s="193"/>
      <c r="HS73" s="193"/>
      <c r="HT73" s="193"/>
      <c r="HU73" s="193"/>
      <c r="HV73" s="193"/>
      <c r="HW73" s="193"/>
      <c r="HX73" s="193"/>
      <c r="HY73" s="193"/>
      <c r="HZ73" s="193"/>
      <c r="IA73" s="193"/>
      <c r="IB73" s="193"/>
      <c r="IC73" s="193"/>
      <c r="ID73" s="193"/>
      <c r="IE73" s="193"/>
      <c r="IF73" s="193"/>
      <c r="IG73" s="193"/>
      <c r="IH73" s="193"/>
      <c r="II73" s="193"/>
      <c r="IJ73" s="193"/>
      <c r="IK73" s="193"/>
      <c r="IL73" s="193"/>
      <c r="IM73" s="193"/>
      <c r="IN73" s="193"/>
      <c r="IO73" s="193"/>
      <c r="IP73" s="193"/>
      <c r="IQ73" s="193"/>
      <c r="IR73" s="193"/>
      <c r="IS73" s="193"/>
      <c r="IT73" s="193"/>
      <c r="IU73" s="193"/>
      <c r="IV73" s="193"/>
      <c r="IW73" s="193"/>
      <c r="IX73" s="193"/>
      <c r="IY73" s="193"/>
    </row>
    <row r="74" spans="1:259" s="199" customFormat="1" ht="12.75" customHeight="1" x14ac:dyDescent="0.15">
      <c r="A74" s="196"/>
      <c r="B74" s="197"/>
      <c r="C74" s="197"/>
      <c r="D74" s="197"/>
      <c r="E74" s="198" t="s">
        <v>269</v>
      </c>
      <c r="F74" s="162"/>
      <c r="G74" s="162"/>
      <c r="H74" s="162"/>
      <c r="I74" s="198"/>
      <c r="J74" s="198"/>
      <c r="K74" s="198"/>
      <c r="L74" s="411"/>
      <c r="M74" s="411"/>
      <c r="N74" s="411"/>
      <c r="O74" s="149"/>
      <c r="P74" s="149"/>
      <c r="Q74" s="149"/>
      <c r="R74" s="198"/>
      <c r="S74" s="198"/>
      <c r="T74" s="417"/>
      <c r="U74" s="198"/>
      <c r="V74" s="198"/>
      <c r="W74" s="417"/>
      <c r="X74" s="198"/>
      <c r="Y74" s="198"/>
      <c r="Z74" s="417"/>
      <c r="AA74" s="195"/>
    </row>
    <row r="75" spans="1:259" s="199" customFormat="1" ht="23.45" customHeight="1" x14ac:dyDescent="0.15">
      <c r="A75" s="196" t="s">
        <v>343</v>
      </c>
      <c r="B75" s="197" t="s">
        <v>329</v>
      </c>
      <c r="C75" s="197" t="s">
        <v>284</v>
      </c>
      <c r="D75" s="197" t="s">
        <v>267</v>
      </c>
      <c r="E75" s="198" t="s">
        <v>342</v>
      </c>
      <c r="F75" s="162">
        <f>G75+H75</f>
        <v>0</v>
      </c>
      <c r="G75" s="162"/>
      <c r="H75" s="162">
        <v>0</v>
      </c>
      <c r="I75" s="88">
        <f>J75+K75</f>
        <v>85000</v>
      </c>
      <c r="J75" s="88">
        <v>85000</v>
      </c>
      <c r="K75" s="88">
        <v>0</v>
      </c>
      <c r="L75" s="412">
        <f>M75+N75</f>
        <v>85000</v>
      </c>
      <c r="M75" s="412">
        <v>85000</v>
      </c>
      <c r="N75" s="412">
        <v>0</v>
      </c>
      <c r="O75" s="162"/>
      <c r="P75" s="162"/>
      <c r="Q75" s="162"/>
      <c r="R75" s="88">
        <f>S75+T75</f>
        <v>85000</v>
      </c>
      <c r="S75" s="88">
        <v>85000</v>
      </c>
      <c r="T75" s="377">
        <v>0</v>
      </c>
      <c r="U75" s="88">
        <f>V75+W75</f>
        <v>85000</v>
      </c>
      <c r="V75" s="88">
        <v>85000</v>
      </c>
      <c r="W75" s="377">
        <v>0</v>
      </c>
      <c r="X75" s="88">
        <f>Y75+Z75</f>
        <v>85000</v>
      </c>
      <c r="Y75" s="88">
        <v>85000</v>
      </c>
      <c r="Z75" s="377">
        <v>0</v>
      </c>
      <c r="AA75" s="195"/>
    </row>
    <row r="76" spans="1:259" s="199" customFormat="1" ht="31.5" customHeight="1" x14ac:dyDescent="0.15">
      <c r="A76" s="196" t="s">
        <v>344</v>
      </c>
      <c r="B76" s="197" t="s">
        <v>345</v>
      </c>
      <c r="C76" s="197" t="s">
        <v>264</v>
      </c>
      <c r="D76" s="197" t="s">
        <v>264</v>
      </c>
      <c r="E76" s="200" t="s">
        <v>346</v>
      </c>
      <c r="F76" s="188">
        <f>G76+H76</f>
        <v>68607.7</v>
      </c>
      <c r="G76" s="188">
        <f>G78+G81+G84+G87+G90+G93</f>
        <v>4198.8</v>
      </c>
      <c r="H76" s="188">
        <f>H78+H81+H84+H87+H90+H93</f>
        <v>64408.9</v>
      </c>
      <c r="I76" s="188">
        <f t="shared" ref="I76:K76" si="88">I78+I81+I84+I87+I90+I93</f>
        <v>78072.600000000006</v>
      </c>
      <c r="J76" s="188">
        <f t="shared" si="88"/>
        <v>5000</v>
      </c>
      <c r="K76" s="188">
        <f t="shared" si="88"/>
        <v>73072.600000000006</v>
      </c>
      <c r="L76" s="410">
        <f t="shared" ref="L76:N76" si="89">L78+L81+L84+L87+L90+L93</f>
        <v>13105.4</v>
      </c>
      <c r="M76" s="410">
        <f t="shared" si="89"/>
        <v>13105.4</v>
      </c>
      <c r="N76" s="410">
        <f t="shared" si="89"/>
        <v>0</v>
      </c>
      <c r="O76" s="188"/>
      <c r="P76" s="188"/>
      <c r="Q76" s="188"/>
      <c r="R76" s="188">
        <f t="shared" ref="R76:W76" si="90">R78+R81+R84+R87+R90+R93</f>
        <v>5000</v>
      </c>
      <c r="S76" s="188">
        <f t="shared" si="90"/>
        <v>5000</v>
      </c>
      <c r="T76" s="416">
        <f t="shared" si="90"/>
        <v>0</v>
      </c>
      <c r="U76" s="188">
        <f t="shared" si="90"/>
        <v>5000</v>
      </c>
      <c r="V76" s="188">
        <f t="shared" si="90"/>
        <v>5000</v>
      </c>
      <c r="W76" s="416">
        <f t="shared" si="90"/>
        <v>0</v>
      </c>
      <c r="X76" s="188">
        <f t="shared" ref="X76:Z76" si="91">X78+X81+X84+X87+X90+X93</f>
        <v>5000</v>
      </c>
      <c r="Y76" s="188">
        <f t="shared" si="91"/>
        <v>5000</v>
      </c>
      <c r="Z76" s="416">
        <f t="shared" si="91"/>
        <v>0</v>
      </c>
      <c r="AA76" s="195"/>
    </row>
    <row r="77" spans="1:259" s="199" customFormat="1" ht="12.75" customHeight="1" x14ac:dyDescent="0.15">
      <c r="A77" s="196"/>
      <c r="B77" s="197"/>
      <c r="C77" s="197"/>
      <c r="D77" s="197"/>
      <c r="E77" s="198" t="s">
        <v>74</v>
      </c>
      <c r="F77" s="162"/>
      <c r="G77" s="162"/>
      <c r="H77" s="162"/>
      <c r="I77" s="162"/>
      <c r="J77" s="162"/>
      <c r="K77" s="162"/>
      <c r="L77" s="322"/>
      <c r="M77" s="322"/>
      <c r="N77" s="322"/>
      <c r="O77" s="149"/>
      <c r="P77" s="149"/>
      <c r="Q77" s="149"/>
      <c r="R77" s="162"/>
      <c r="S77" s="162"/>
      <c r="T77" s="378"/>
      <c r="U77" s="162"/>
      <c r="V77" s="162"/>
      <c r="W77" s="378"/>
      <c r="X77" s="162"/>
      <c r="Y77" s="162"/>
      <c r="Z77" s="378"/>
      <c r="AA77" s="195"/>
    </row>
    <row r="78" spans="1:259" s="194" customFormat="1" ht="27.75" customHeight="1" x14ac:dyDescent="0.15">
      <c r="A78" s="190" t="s">
        <v>347</v>
      </c>
      <c r="B78" s="100" t="s">
        <v>345</v>
      </c>
      <c r="C78" s="100" t="s">
        <v>267</v>
      </c>
      <c r="D78" s="100" t="s">
        <v>264</v>
      </c>
      <c r="E78" s="202" t="s">
        <v>348</v>
      </c>
      <c r="F78" s="188">
        <f>F80</f>
        <v>0</v>
      </c>
      <c r="G78" s="188">
        <f>G80</f>
        <v>0</v>
      </c>
      <c r="H78" s="188">
        <f>-H80</f>
        <v>0</v>
      </c>
      <c r="I78" s="188">
        <f>I80</f>
        <v>0</v>
      </c>
      <c r="J78" s="188">
        <f>J80</f>
        <v>0</v>
      </c>
      <c r="K78" s="188">
        <f>-K80</f>
        <v>0</v>
      </c>
      <c r="L78" s="410">
        <f>L80</f>
        <v>0</v>
      </c>
      <c r="M78" s="410">
        <f>M80</f>
        <v>0</v>
      </c>
      <c r="N78" s="410">
        <f>-N80</f>
        <v>0</v>
      </c>
      <c r="O78" s="188"/>
      <c r="P78" s="188"/>
      <c r="Q78" s="188"/>
      <c r="R78" s="188">
        <f>R80</f>
        <v>0</v>
      </c>
      <c r="S78" s="188">
        <f>S80</f>
        <v>0</v>
      </c>
      <c r="T78" s="416">
        <f>-T80</f>
        <v>0</v>
      </c>
      <c r="U78" s="188">
        <f>U80</f>
        <v>0</v>
      </c>
      <c r="V78" s="188">
        <f>V80</f>
        <v>0</v>
      </c>
      <c r="W78" s="416">
        <f>-W80</f>
        <v>0</v>
      </c>
      <c r="X78" s="188">
        <f>X80</f>
        <v>0</v>
      </c>
      <c r="Y78" s="188">
        <f>Y80</f>
        <v>0</v>
      </c>
      <c r="Z78" s="416">
        <f>-Z80</f>
        <v>0</v>
      </c>
      <c r="AA78" s="192"/>
      <c r="AB78" s="193"/>
      <c r="AC78" s="193"/>
      <c r="AD78" s="193"/>
      <c r="AE78" s="193"/>
      <c r="AF78" s="193"/>
      <c r="AG78" s="193"/>
      <c r="AH78" s="193"/>
      <c r="AI78" s="193"/>
      <c r="AJ78" s="193"/>
      <c r="AK78" s="193"/>
      <c r="AL78" s="193"/>
      <c r="AM78" s="193"/>
      <c r="AN78" s="193"/>
      <c r="AO78" s="193"/>
      <c r="AP78" s="193"/>
      <c r="AQ78" s="193"/>
      <c r="AR78" s="193"/>
      <c r="AS78" s="193"/>
      <c r="AT78" s="193"/>
      <c r="AU78" s="193"/>
      <c r="AV78" s="193"/>
      <c r="AW78" s="193"/>
      <c r="AX78" s="193"/>
      <c r="AY78" s="193"/>
      <c r="AZ78" s="193"/>
      <c r="BA78" s="193"/>
      <c r="BB78" s="193"/>
      <c r="BC78" s="193"/>
      <c r="BD78" s="193"/>
      <c r="BE78" s="193"/>
      <c r="BF78" s="193"/>
      <c r="BG78" s="193"/>
      <c r="BH78" s="193"/>
      <c r="BI78" s="193"/>
      <c r="BJ78" s="193"/>
      <c r="BK78" s="193"/>
      <c r="BL78" s="193"/>
      <c r="BM78" s="193"/>
      <c r="BN78" s="193"/>
      <c r="BO78" s="193"/>
      <c r="BP78" s="193"/>
      <c r="BQ78" s="193"/>
      <c r="BR78" s="193"/>
      <c r="BS78" s="193"/>
      <c r="BT78" s="193"/>
      <c r="BU78" s="193"/>
      <c r="BV78" s="193"/>
      <c r="BW78" s="193"/>
      <c r="BX78" s="193"/>
      <c r="BY78" s="193"/>
      <c r="BZ78" s="193"/>
      <c r="CA78" s="193"/>
      <c r="CB78" s="193"/>
      <c r="CC78" s="193"/>
      <c r="CD78" s="193"/>
      <c r="CE78" s="193"/>
      <c r="CF78" s="193"/>
      <c r="CG78" s="193"/>
      <c r="CH78" s="193"/>
      <c r="CI78" s="193"/>
      <c r="CJ78" s="193"/>
      <c r="CK78" s="193"/>
      <c r="CL78" s="193"/>
      <c r="CM78" s="193"/>
      <c r="CN78" s="193"/>
      <c r="CO78" s="193"/>
      <c r="CP78" s="193"/>
      <c r="CQ78" s="193"/>
      <c r="CR78" s="193"/>
      <c r="CS78" s="193"/>
      <c r="CT78" s="193"/>
      <c r="CU78" s="193"/>
      <c r="CV78" s="193"/>
      <c r="CW78" s="193"/>
      <c r="CX78" s="193"/>
      <c r="CY78" s="193"/>
      <c r="CZ78" s="193"/>
      <c r="DA78" s="193"/>
      <c r="DB78" s="193"/>
      <c r="DC78" s="193"/>
      <c r="DD78" s="193"/>
      <c r="DE78" s="193"/>
      <c r="DF78" s="193"/>
      <c r="DG78" s="193"/>
      <c r="DH78" s="193"/>
      <c r="DI78" s="193"/>
      <c r="DJ78" s="193"/>
      <c r="DK78" s="193"/>
      <c r="DL78" s="193"/>
      <c r="DM78" s="193"/>
      <c r="DN78" s="193"/>
      <c r="DO78" s="193"/>
      <c r="DP78" s="193"/>
      <c r="DQ78" s="193"/>
      <c r="DR78" s="193"/>
      <c r="DS78" s="193"/>
      <c r="DT78" s="193"/>
      <c r="DU78" s="193"/>
      <c r="DV78" s="193"/>
      <c r="DW78" s="193"/>
      <c r="DX78" s="193"/>
      <c r="DY78" s="193"/>
      <c r="DZ78" s="193"/>
      <c r="EA78" s="193"/>
      <c r="EB78" s="193"/>
      <c r="EC78" s="193"/>
      <c r="ED78" s="193"/>
      <c r="EE78" s="193"/>
      <c r="EF78" s="193"/>
      <c r="EG78" s="193"/>
      <c r="EH78" s="193"/>
      <c r="EI78" s="193"/>
      <c r="EJ78" s="193"/>
      <c r="EK78" s="193"/>
      <c r="EL78" s="193"/>
      <c r="EM78" s="193"/>
      <c r="EN78" s="193"/>
      <c r="EO78" s="193"/>
      <c r="EP78" s="193"/>
      <c r="EQ78" s="193"/>
      <c r="ER78" s="193"/>
      <c r="ES78" s="193"/>
      <c r="ET78" s="193"/>
      <c r="EU78" s="193"/>
      <c r="EV78" s="193"/>
      <c r="EW78" s="193"/>
      <c r="EX78" s="193"/>
      <c r="EY78" s="193"/>
      <c r="EZ78" s="193"/>
      <c r="FA78" s="193"/>
      <c r="FB78" s="193"/>
      <c r="FC78" s="193"/>
      <c r="FD78" s="193"/>
      <c r="FE78" s="193"/>
      <c r="FF78" s="193"/>
      <c r="FG78" s="193"/>
      <c r="FH78" s="193"/>
      <c r="FI78" s="193"/>
      <c r="FJ78" s="193"/>
      <c r="FK78" s="193"/>
      <c r="FL78" s="193"/>
      <c r="FM78" s="193"/>
      <c r="FN78" s="193"/>
      <c r="FO78" s="193"/>
      <c r="FP78" s="193"/>
      <c r="FQ78" s="193"/>
      <c r="FR78" s="193"/>
      <c r="FS78" s="193"/>
      <c r="FT78" s="193"/>
      <c r="FU78" s="193"/>
      <c r="FV78" s="193"/>
      <c r="FW78" s="193"/>
      <c r="FX78" s="193"/>
      <c r="FY78" s="193"/>
      <c r="FZ78" s="193"/>
      <c r="GA78" s="193"/>
      <c r="GB78" s="193"/>
      <c r="GC78" s="193"/>
      <c r="GD78" s="193"/>
      <c r="GE78" s="193"/>
      <c r="GF78" s="193"/>
      <c r="GG78" s="193"/>
      <c r="GH78" s="193"/>
      <c r="GI78" s="193"/>
      <c r="GJ78" s="193"/>
      <c r="GK78" s="193"/>
      <c r="GL78" s="193"/>
      <c r="GM78" s="193"/>
      <c r="GN78" s="193"/>
      <c r="GO78" s="193"/>
      <c r="GP78" s="193"/>
      <c r="GQ78" s="193"/>
      <c r="GR78" s="193"/>
      <c r="GS78" s="193"/>
      <c r="GT78" s="193"/>
      <c r="GU78" s="193"/>
      <c r="GV78" s="193"/>
      <c r="GW78" s="193"/>
      <c r="GX78" s="193"/>
      <c r="GY78" s="193"/>
      <c r="GZ78" s="193"/>
      <c r="HA78" s="193"/>
      <c r="HB78" s="193"/>
      <c r="HC78" s="193"/>
      <c r="HD78" s="193"/>
      <c r="HE78" s="193"/>
      <c r="HF78" s="193"/>
      <c r="HG78" s="193"/>
      <c r="HH78" s="193"/>
      <c r="HI78" s="193"/>
      <c r="HJ78" s="193"/>
      <c r="HK78" s="193"/>
      <c r="HL78" s="193"/>
      <c r="HM78" s="193"/>
      <c r="HN78" s="193"/>
      <c r="HO78" s="193"/>
      <c r="HP78" s="193"/>
      <c r="HQ78" s="193"/>
      <c r="HR78" s="193"/>
      <c r="HS78" s="193"/>
      <c r="HT78" s="193"/>
      <c r="HU78" s="193"/>
      <c r="HV78" s="193"/>
      <c r="HW78" s="193"/>
      <c r="HX78" s="193"/>
      <c r="HY78" s="193"/>
      <c r="HZ78" s="193"/>
      <c r="IA78" s="193"/>
      <c r="IB78" s="193"/>
      <c r="IC78" s="193"/>
      <c r="ID78" s="193"/>
      <c r="IE78" s="193"/>
      <c r="IF78" s="193"/>
      <c r="IG78" s="193"/>
      <c r="IH78" s="193"/>
      <c r="II78" s="193"/>
      <c r="IJ78" s="193"/>
      <c r="IK78" s="193"/>
      <c r="IL78" s="193"/>
      <c r="IM78" s="193"/>
      <c r="IN78" s="193"/>
      <c r="IO78" s="193"/>
      <c r="IP78" s="193"/>
      <c r="IQ78" s="193"/>
      <c r="IR78" s="193"/>
      <c r="IS78" s="193"/>
      <c r="IT78" s="193"/>
      <c r="IU78" s="193"/>
      <c r="IV78" s="193"/>
      <c r="IW78" s="193"/>
      <c r="IX78" s="193"/>
      <c r="IY78" s="193"/>
    </row>
    <row r="79" spans="1:259" s="199" customFormat="1" ht="12.75" customHeight="1" x14ac:dyDescent="0.15">
      <c r="A79" s="196"/>
      <c r="B79" s="197"/>
      <c r="C79" s="197"/>
      <c r="D79" s="197"/>
      <c r="E79" s="198" t="s">
        <v>269</v>
      </c>
      <c r="F79" s="162"/>
      <c r="G79" s="162"/>
      <c r="H79" s="162"/>
      <c r="I79" s="198"/>
      <c r="J79" s="198"/>
      <c r="K79" s="198"/>
      <c r="L79" s="411"/>
      <c r="M79" s="411"/>
      <c r="N79" s="411"/>
      <c r="O79" s="149"/>
      <c r="P79" s="149"/>
      <c r="Q79" s="149"/>
      <c r="R79" s="198"/>
      <c r="S79" s="198"/>
      <c r="T79" s="417"/>
      <c r="U79" s="198"/>
      <c r="V79" s="198"/>
      <c r="W79" s="417"/>
      <c r="X79" s="198"/>
      <c r="Y79" s="198"/>
      <c r="Z79" s="417"/>
      <c r="AA79" s="195"/>
    </row>
    <row r="80" spans="1:259" s="199" customFormat="1" ht="12.75" customHeight="1" x14ac:dyDescent="0.15">
      <c r="A80" s="196" t="s">
        <v>349</v>
      </c>
      <c r="B80" s="197" t="s">
        <v>345</v>
      </c>
      <c r="C80" s="197" t="s">
        <v>267</v>
      </c>
      <c r="D80" s="197" t="s">
        <v>267</v>
      </c>
      <c r="E80" s="198" t="s">
        <v>348</v>
      </c>
      <c r="F80" s="162">
        <f>G80+H80</f>
        <v>0</v>
      </c>
      <c r="G80" s="162"/>
      <c r="H80" s="162">
        <v>0</v>
      </c>
      <c r="I80" s="88">
        <f>J80+K80</f>
        <v>0</v>
      </c>
      <c r="J80" s="88"/>
      <c r="K80" s="88">
        <v>0</v>
      </c>
      <c r="L80" s="412">
        <f>M80+N80</f>
        <v>0</v>
      </c>
      <c r="M80" s="412"/>
      <c r="N80" s="412">
        <v>0</v>
      </c>
      <c r="O80" s="162"/>
      <c r="P80" s="162"/>
      <c r="Q80" s="162"/>
      <c r="R80" s="88">
        <f>S80+T80</f>
        <v>0</v>
      </c>
      <c r="S80" s="88"/>
      <c r="T80" s="377">
        <v>0</v>
      </c>
      <c r="U80" s="88">
        <f>V80+W80</f>
        <v>0</v>
      </c>
      <c r="V80" s="88"/>
      <c r="W80" s="377">
        <v>0</v>
      </c>
      <c r="X80" s="88">
        <f>Y80+Z80</f>
        <v>0</v>
      </c>
      <c r="Y80" s="88"/>
      <c r="Z80" s="377">
        <v>0</v>
      </c>
      <c r="AA80" s="195"/>
    </row>
    <row r="81" spans="1:259" s="199" customFormat="1" ht="12.75" customHeight="1" x14ac:dyDescent="0.15">
      <c r="A81" s="196">
        <v>2620</v>
      </c>
      <c r="B81" s="197" t="s">
        <v>345</v>
      </c>
      <c r="C81" s="197">
        <v>2</v>
      </c>
      <c r="D81" s="197">
        <v>0</v>
      </c>
      <c r="E81" s="209" t="s">
        <v>813</v>
      </c>
      <c r="F81" s="188">
        <f>F83</f>
        <v>0</v>
      </c>
      <c r="G81" s="188">
        <f>G83</f>
        <v>0</v>
      </c>
      <c r="H81" s="188">
        <f>H83</f>
        <v>0</v>
      </c>
      <c r="I81" s="188">
        <f t="shared" ref="I81:K81" si="92">I83</f>
        <v>0</v>
      </c>
      <c r="J81" s="188">
        <f t="shared" si="92"/>
        <v>0</v>
      </c>
      <c r="K81" s="188">
        <f t="shared" si="92"/>
        <v>0</v>
      </c>
      <c r="L81" s="410">
        <f t="shared" ref="L81:N81" si="93">L83</f>
        <v>0</v>
      </c>
      <c r="M81" s="410">
        <f t="shared" si="93"/>
        <v>0</v>
      </c>
      <c r="N81" s="410">
        <f t="shared" si="93"/>
        <v>0</v>
      </c>
      <c r="O81" s="188"/>
      <c r="P81" s="188"/>
      <c r="Q81" s="188"/>
      <c r="R81" s="188">
        <f t="shared" ref="R81:W81" si="94">R83</f>
        <v>0</v>
      </c>
      <c r="S81" s="188">
        <f t="shared" si="94"/>
        <v>0</v>
      </c>
      <c r="T81" s="416">
        <f t="shared" si="94"/>
        <v>0</v>
      </c>
      <c r="U81" s="188">
        <f t="shared" si="94"/>
        <v>0</v>
      </c>
      <c r="V81" s="188">
        <f t="shared" si="94"/>
        <v>0</v>
      </c>
      <c r="W81" s="416">
        <f t="shared" si="94"/>
        <v>0</v>
      </c>
      <c r="X81" s="188">
        <f t="shared" ref="X81:Z81" si="95">X83</f>
        <v>0</v>
      </c>
      <c r="Y81" s="188">
        <f t="shared" si="95"/>
        <v>0</v>
      </c>
      <c r="Z81" s="416">
        <f t="shared" si="95"/>
        <v>0</v>
      </c>
      <c r="AA81" s="195"/>
    </row>
    <row r="82" spans="1:259" s="199" customFormat="1" ht="12.75" customHeight="1" x14ac:dyDescent="0.15">
      <c r="A82" s="196"/>
      <c r="B82" s="197"/>
      <c r="C82" s="197"/>
      <c r="D82" s="197"/>
      <c r="E82" s="198" t="s">
        <v>814</v>
      </c>
      <c r="F82" s="162"/>
      <c r="G82" s="162"/>
      <c r="H82" s="162"/>
      <c r="I82" s="198"/>
      <c r="J82" s="198"/>
      <c r="K82" s="198"/>
      <c r="L82" s="411"/>
      <c r="M82" s="411"/>
      <c r="N82" s="411"/>
      <c r="O82" s="149"/>
      <c r="P82" s="149"/>
      <c r="Q82" s="149"/>
      <c r="R82" s="198"/>
      <c r="S82" s="198"/>
      <c r="T82" s="417"/>
      <c r="U82" s="198"/>
      <c r="V82" s="198"/>
      <c r="W82" s="417"/>
      <c r="X82" s="198"/>
      <c r="Y82" s="198"/>
      <c r="Z82" s="417"/>
      <c r="AA82" s="195"/>
    </row>
    <row r="83" spans="1:259" s="199" customFormat="1" ht="12.75" customHeight="1" x14ac:dyDescent="0.15">
      <c r="A83" s="196">
        <v>2621</v>
      </c>
      <c r="B83" s="197" t="s">
        <v>345</v>
      </c>
      <c r="C83" s="197">
        <v>2</v>
      </c>
      <c r="D83" s="197">
        <v>1</v>
      </c>
      <c r="E83" s="198" t="s">
        <v>815</v>
      </c>
      <c r="F83" s="162">
        <f>G83+H83</f>
        <v>0</v>
      </c>
      <c r="G83" s="162"/>
      <c r="H83" s="162">
        <v>0</v>
      </c>
      <c r="I83" s="88">
        <f>J83+K83</f>
        <v>0</v>
      </c>
      <c r="J83" s="88"/>
      <c r="K83" s="88"/>
      <c r="L83" s="412">
        <f>M83+N83</f>
        <v>0</v>
      </c>
      <c r="M83" s="412"/>
      <c r="N83" s="412"/>
      <c r="O83" s="162"/>
      <c r="P83" s="162"/>
      <c r="Q83" s="162"/>
      <c r="R83" s="88">
        <f>S83+T83</f>
        <v>0</v>
      </c>
      <c r="S83" s="88"/>
      <c r="T83" s="377"/>
      <c r="U83" s="88">
        <f>V83+W83</f>
        <v>0</v>
      </c>
      <c r="V83" s="88"/>
      <c r="W83" s="377"/>
      <c r="X83" s="88">
        <f>Y83+Z83</f>
        <v>0</v>
      </c>
      <c r="Y83" s="88"/>
      <c r="Z83" s="377"/>
      <c r="AA83" s="195"/>
    </row>
    <row r="84" spans="1:259" s="207" customFormat="1" ht="12.75" customHeight="1" x14ac:dyDescent="0.15">
      <c r="A84" s="210">
        <v>2630</v>
      </c>
      <c r="B84" s="211" t="s">
        <v>345</v>
      </c>
      <c r="C84" s="211">
        <v>3</v>
      </c>
      <c r="D84" s="211">
        <v>0</v>
      </c>
      <c r="E84" s="212" t="s">
        <v>816</v>
      </c>
      <c r="F84" s="188">
        <f>G84+H84</f>
        <v>59258.9</v>
      </c>
      <c r="G84" s="188">
        <f>G86</f>
        <v>0</v>
      </c>
      <c r="H84" s="188">
        <f>H86</f>
        <v>59258.9</v>
      </c>
      <c r="I84" s="188">
        <f t="shared" ref="I84:K84" si="96">I86</f>
        <v>73072.600000000006</v>
      </c>
      <c r="J84" s="188">
        <f t="shared" si="96"/>
        <v>0</v>
      </c>
      <c r="K84" s="188">
        <f t="shared" si="96"/>
        <v>73072.600000000006</v>
      </c>
      <c r="L84" s="410">
        <f t="shared" ref="L84:N84" si="97">L86</f>
        <v>0</v>
      </c>
      <c r="M84" s="410">
        <f t="shared" si="97"/>
        <v>0</v>
      </c>
      <c r="N84" s="410">
        <f t="shared" si="97"/>
        <v>0</v>
      </c>
      <c r="O84" s="188"/>
      <c r="P84" s="188"/>
      <c r="Q84" s="188"/>
      <c r="R84" s="188">
        <f t="shared" ref="R84:W84" si="98">R86</f>
        <v>0</v>
      </c>
      <c r="S84" s="188">
        <f t="shared" si="98"/>
        <v>0</v>
      </c>
      <c r="T84" s="416">
        <f t="shared" si="98"/>
        <v>0</v>
      </c>
      <c r="U84" s="188">
        <f t="shared" si="98"/>
        <v>0</v>
      </c>
      <c r="V84" s="188">
        <f t="shared" si="98"/>
        <v>0</v>
      </c>
      <c r="W84" s="416">
        <f t="shared" si="98"/>
        <v>0</v>
      </c>
      <c r="X84" s="188">
        <f t="shared" ref="X84:Z84" si="99">X86</f>
        <v>0</v>
      </c>
      <c r="Y84" s="188">
        <f t="shared" si="99"/>
        <v>0</v>
      </c>
      <c r="Z84" s="416">
        <f t="shared" si="99"/>
        <v>0</v>
      </c>
      <c r="AA84" s="206"/>
    </row>
    <row r="85" spans="1:259" s="199" customFormat="1" ht="12.75" customHeight="1" x14ac:dyDescent="0.15">
      <c r="A85" s="196"/>
      <c r="B85" s="197"/>
      <c r="C85" s="197"/>
      <c r="D85" s="197"/>
      <c r="E85" s="198" t="s">
        <v>814</v>
      </c>
      <c r="F85" s="162"/>
      <c r="G85" s="162"/>
      <c r="H85" s="162"/>
      <c r="I85" s="198"/>
      <c r="J85" s="198"/>
      <c r="K85" s="198"/>
      <c r="L85" s="411"/>
      <c r="M85" s="411"/>
      <c r="N85" s="411"/>
      <c r="O85" s="149"/>
      <c r="P85" s="149"/>
      <c r="Q85" s="149"/>
      <c r="R85" s="198"/>
      <c r="S85" s="198"/>
      <c r="T85" s="417"/>
      <c r="U85" s="198"/>
      <c r="V85" s="198"/>
      <c r="W85" s="417"/>
      <c r="X85" s="198"/>
      <c r="Y85" s="198"/>
      <c r="Z85" s="417"/>
      <c r="AA85" s="195"/>
    </row>
    <row r="86" spans="1:259" s="199" customFormat="1" ht="12.75" customHeight="1" x14ac:dyDescent="0.15">
      <c r="A86" s="196">
        <v>2631</v>
      </c>
      <c r="B86" s="100" t="s">
        <v>345</v>
      </c>
      <c r="C86" s="100">
        <v>3</v>
      </c>
      <c r="D86" s="100">
        <v>1</v>
      </c>
      <c r="E86" s="198" t="s">
        <v>816</v>
      </c>
      <c r="F86" s="162">
        <f>G86+H86</f>
        <v>59258.9</v>
      </c>
      <c r="G86" s="162"/>
      <c r="H86" s="162">
        <v>59258.9</v>
      </c>
      <c r="I86" s="88">
        <f>J86+K86</f>
        <v>73072.600000000006</v>
      </c>
      <c r="J86" s="88"/>
      <c r="K86" s="88">
        <v>73072.600000000006</v>
      </c>
      <c r="L86" s="412">
        <f>M86+N86</f>
        <v>0</v>
      </c>
      <c r="M86" s="412"/>
      <c r="N86" s="412">
        <v>0</v>
      </c>
      <c r="O86" s="162"/>
      <c r="P86" s="162"/>
      <c r="Q86" s="162"/>
      <c r="R86" s="88">
        <f>S86+T86</f>
        <v>0</v>
      </c>
      <c r="S86" s="88"/>
      <c r="T86" s="377">
        <v>0</v>
      </c>
      <c r="U86" s="88">
        <f>V86+W86</f>
        <v>0</v>
      </c>
      <c r="V86" s="88"/>
      <c r="W86" s="377">
        <v>0</v>
      </c>
      <c r="X86" s="88">
        <f>Y86+Z86</f>
        <v>0</v>
      </c>
      <c r="Y86" s="88"/>
      <c r="Z86" s="377">
        <v>0</v>
      </c>
      <c r="AA86" s="195"/>
    </row>
    <row r="87" spans="1:259" s="194" customFormat="1" ht="26.25" customHeight="1" x14ac:dyDescent="0.15">
      <c r="A87" s="190" t="s">
        <v>350</v>
      </c>
      <c r="B87" s="100" t="s">
        <v>345</v>
      </c>
      <c r="C87" s="100" t="s">
        <v>307</v>
      </c>
      <c r="D87" s="100" t="s">
        <v>264</v>
      </c>
      <c r="E87" s="202" t="s">
        <v>351</v>
      </c>
      <c r="F87" s="188">
        <f>G87+H87</f>
        <v>9348.7999999999993</v>
      </c>
      <c r="G87" s="188">
        <f>G89</f>
        <v>4198.8</v>
      </c>
      <c r="H87" s="188">
        <f>H89</f>
        <v>5150</v>
      </c>
      <c r="I87" s="188">
        <f t="shared" ref="I87:K87" si="100">I89</f>
        <v>5000</v>
      </c>
      <c r="J87" s="188">
        <f t="shared" si="100"/>
        <v>5000</v>
      </c>
      <c r="K87" s="188">
        <f t="shared" si="100"/>
        <v>0</v>
      </c>
      <c r="L87" s="410">
        <f t="shared" ref="L87:N87" si="101">L89</f>
        <v>13105.4</v>
      </c>
      <c r="M87" s="410">
        <f t="shared" si="101"/>
        <v>13105.4</v>
      </c>
      <c r="N87" s="410">
        <f t="shared" si="101"/>
        <v>0</v>
      </c>
      <c r="O87" s="188"/>
      <c r="P87" s="188"/>
      <c r="Q87" s="188"/>
      <c r="R87" s="188">
        <f t="shared" ref="R87:W87" si="102">R89</f>
        <v>5000</v>
      </c>
      <c r="S87" s="188">
        <f t="shared" si="102"/>
        <v>5000</v>
      </c>
      <c r="T87" s="416">
        <f t="shared" si="102"/>
        <v>0</v>
      </c>
      <c r="U87" s="188">
        <f t="shared" si="102"/>
        <v>5000</v>
      </c>
      <c r="V87" s="188">
        <f t="shared" si="102"/>
        <v>5000</v>
      </c>
      <c r="W87" s="416">
        <f t="shared" si="102"/>
        <v>0</v>
      </c>
      <c r="X87" s="188">
        <f t="shared" ref="X87:Z87" si="103">X89</f>
        <v>5000</v>
      </c>
      <c r="Y87" s="188">
        <f t="shared" si="103"/>
        <v>5000</v>
      </c>
      <c r="Z87" s="416">
        <f t="shared" si="103"/>
        <v>0</v>
      </c>
      <c r="AA87" s="192"/>
      <c r="AB87" s="193"/>
      <c r="AC87" s="193"/>
      <c r="AD87" s="193"/>
      <c r="AE87" s="193"/>
      <c r="AF87" s="193"/>
      <c r="AG87" s="193"/>
      <c r="AH87" s="193"/>
      <c r="AI87" s="193"/>
      <c r="AJ87" s="193"/>
      <c r="AK87" s="193"/>
      <c r="AL87" s="193"/>
      <c r="AM87" s="193"/>
      <c r="AN87" s="193"/>
      <c r="AO87" s="193"/>
      <c r="AP87" s="193"/>
      <c r="AQ87" s="193"/>
      <c r="AR87" s="193"/>
      <c r="AS87" s="193"/>
      <c r="AT87" s="193"/>
      <c r="AU87" s="193"/>
      <c r="AV87" s="193"/>
      <c r="AW87" s="193"/>
      <c r="AX87" s="193"/>
      <c r="AY87" s="193"/>
      <c r="AZ87" s="193"/>
      <c r="BA87" s="193"/>
      <c r="BB87" s="193"/>
      <c r="BC87" s="193"/>
      <c r="BD87" s="193"/>
      <c r="BE87" s="193"/>
      <c r="BF87" s="193"/>
      <c r="BG87" s="193"/>
      <c r="BH87" s="193"/>
      <c r="BI87" s="193"/>
      <c r="BJ87" s="193"/>
      <c r="BK87" s="193"/>
      <c r="BL87" s="193"/>
      <c r="BM87" s="193"/>
      <c r="BN87" s="193"/>
      <c r="BO87" s="193"/>
      <c r="BP87" s="193"/>
      <c r="BQ87" s="193"/>
      <c r="BR87" s="193"/>
      <c r="BS87" s="193"/>
      <c r="BT87" s="193"/>
      <c r="BU87" s="193"/>
      <c r="BV87" s="193"/>
      <c r="BW87" s="193"/>
      <c r="BX87" s="193"/>
      <c r="BY87" s="193"/>
      <c r="BZ87" s="193"/>
      <c r="CA87" s="193"/>
      <c r="CB87" s="193"/>
      <c r="CC87" s="193"/>
      <c r="CD87" s="193"/>
      <c r="CE87" s="193"/>
      <c r="CF87" s="193"/>
      <c r="CG87" s="193"/>
      <c r="CH87" s="193"/>
      <c r="CI87" s="193"/>
      <c r="CJ87" s="193"/>
      <c r="CK87" s="193"/>
      <c r="CL87" s="193"/>
      <c r="CM87" s="193"/>
      <c r="CN87" s="193"/>
      <c r="CO87" s="193"/>
      <c r="CP87" s="193"/>
      <c r="CQ87" s="193"/>
      <c r="CR87" s="193"/>
      <c r="CS87" s="193"/>
      <c r="CT87" s="193"/>
      <c r="CU87" s="193"/>
      <c r="CV87" s="193"/>
      <c r="CW87" s="193"/>
      <c r="CX87" s="193"/>
      <c r="CY87" s="193"/>
      <c r="CZ87" s="193"/>
      <c r="DA87" s="193"/>
      <c r="DB87" s="193"/>
      <c r="DC87" s="193"/>
      <c r="DD87" s="193"/>
      <c r="DE87" s="193"/>
      <c r="DF87" s="193"/>
      <c r="DG87" s="193"/>
      <c r="DH87" s="193"/>
      <c r="DI87" s="193"/>
      <c r="DJ87" s="193"/>
      <c r="DK87" s="193"/>
      <c r="DL87" s="193"/>
      <c r="DM87" s="193"/>
      <c r="DN87" s="193"/>
      <c r="DO87" s="193"/>
      <c r="DP87" s="193"/>
      <c r="DQ87" s="193"/>
      <c r="DR87" s="193"/>
      <c r="DS87" s="193"/>
      <c r="DT87" s="193"/>
      <c r="DU87" s="193"/>
      <c r="DV87" s="193"/>
      <c r="DW87" s="193"/>
      <c r="DX87" s="193"/>
      <c r="DY87" s="193"/>
      <c r="DZ87" s="193"/>
      <c r="EA87" s="193"/>
      <c r="EB87" s="193"/>
      <c r="EC87" s="193"/>
      <c r="ED87" s="193"/>
      <c r="EE87" s="193"/>
      <c r="EF87" s="193"/>
      <c r="EG87" s="193"/>
      <c r="EH87" s="193"/>
      <c r="EI87" s="193"/>
      <c r="EJ87" s="193"/>
      <c r="EK87" s="193"/>
      <c r="EL87" s="193"/>
      <c r="EM87" s="193"/>
      <c r="EN87" s="193"/>
      <c r="EO87" s="193"/>
      <c r="EP87" s="193"/>
      <c r="EQ87" s="193"/>
      <c r="ER87" s="193"/>
      <c r="ES87" s="193"/>
      <c r="ET87" s="193"/>
      <c r="EU87" s="193"/>
      <c r="EV87" s="193"/>
      <c r="EW87" s="193"/>
      <c r="EX87" s="193"/>
      <c r="EY87" s="193"/>
      <c r="EZ87" s="193"/>
      <c r="FA87" s="193"/>
      <c r="FB87" s="193"/>
      <c r="FC87" s="193"/>
      <c r="FD87" s="193"/>
      <c r="FE87" s="193"/>
      <c r="FF87" s="193"/>
      <c r="FG87" s="193"/>
      <c r="FH87" s="193"/>
      <c r="FI87" s="193"/>
      <c r="FJ87" s="193"/>
      <c r="FK87" s="193"/>
      <c r="FL87" s="193"/>
      <c r="FM87" s="193"/>
      <c r="FN87" s="193"/>
      <c r="FO87" s="193"/>
      <c r="FP87" s="193"/>
      <c r="FQ87" s="193"/>
      <c r="FR87" s="193"/>
      <c r="FS87" s="193"/>
      <c r="FT87" s="193"/>
      <c r="FU87" s="193"/>
      <c r="FV87" s="193"/>
      <c r="FW87" s="193"/>
      <c r="FX87" s="193"/>
      <c r="FY87" s="193"/>
      <c r="FZ87" s="193"/>
      <c r="GA87" s="193"/>
      <c r="GB87" s="193"/>
      <c r="GC87" s="193"/>
      <c r="GD87" s="193"/>
      <c r="GE87" s="193"/>
      <c r="GF87" s="193"/>
      <c r="GG87" s="193"/>
      <c r="GH87" s="193"/>
      <c r="GI87" s="193"/>
      <c r="GJ87" s="193"/>
      <c r="GK87" s="193"/>
      <c r="GL87" s="193"/>
      <c r="GM87" s="193"/>
      <c r="GN87" s="193"/>
      <c r="GO87" s="193"/>
      <c r="GP87" s="193"/>
      <c r="GQ87" s="193"/>
      <c r="GR87" s="193"/>
      <c r="GS87" s="193"/>
      <c r="GT87" s="193"/>
      <c r="GU87" s="193"/>
      <c r="GV87" s="193"/>
      <c r="GW87" s="193"/>
      <c r="GX87" s="193"/>
      <c r="GY87" s="193"/>
      <c r="GZ87" s="193"/>
      <c r="HA87" s="193"/>
      <c r="HB87" s="193"/>
      <c r="HC87" s="193"/>
      <c r="HD87" s="193"/>
      <c r="HE87" s="193"/>
      <c r="HF87" s="193"/>
      <c r="HG87" s="193"/>
      <c r="HH87" s="193"/>
      <c r="HI87" s="193"/>
      <c r="HJ87" s="193"/>
      <c r="HK87" s="193"/>
      <c r="HL87" s="193"/>
      <c r="HM87" s="193"/>
      <c r="HN87" s="193"/>
      <c r="HO87" s="193"/>
      <c r="HP87" s="193"/>
      <c r="HQ87" s="193"/>
      <c r="HR87" s="193"/>
      <c r="HS87" s="193"/>
      <c r="HT87" s="193"/>
      <c r="HU87" s="193"/>
      <c r="HV87" s="193"/>
      <c r="HW87" s="193"/>
      <c r="HX87" s="193"/>
      <c r="HY87" s="193"/>
      <c r="HZ87" s="193"/>
      <c r="IA87" s="193"/>
      <c r="IB87" s="193"/>
      <c r="IC87" s="193"/>
      <c r="ID87" s="193"/>
      <c r="IE87" s="193"/>
      <c r="IF87" s="193"/>
      <c r="IG87" s="193"/>
      <c r="IH87" s="193"/>
      <c r="II87" s="193"/>
      <c r="IJ87" s="193"/>
      <c r="IK87" s="193"/>
      <c r="IL87" s="193"/>
      <c r="IM87" s="193"/>
      <c r="IN87" s="193"/>
      <c r="IO87" s="193"/>
      <c r="IP87" s="193"/>
      <c r="IQ87" s="193"/>
      <c r="IR87" s="193"/>
      <c r="IS87" s="193"/>
      <c r="IT87" s="193"/>
      <c r="IU87" s="193"/>
      <c r="IV87" s="193"/>
      <c r="IW87" s="193"/>
      <c r="IX87" s="193"/>
      <c r="IY87" s="193"/>
    </row>
    <row r="88" spans="1:259" s="199" customFormat="1" ht="12.75" customHeight="1" x14ac:dyDescent="0.15">
      <c r="A88" s="196"/>
      <c r="B88" s="197"/>
      <c r="C88" s="197"/>
      <c r="D88" s="197"/>
      <c r="E88" s="198" t="s">
        <v>269</v>
      </c>
      <c r="F88" s="162"/>
      <c r="G88" s="162"/>
      <c r="H88" s="162"/>
      <c r="I88" s="198"/>
      <c r="J88" s="198"/>
      <c r="K88" s="198"/>
      <c r="L88" s="411"/>
      <c r="M88" s="411"/>
      <c r="N88" s="411"/>
      <c r="O88" s="149"/>
      <c r="P88" s="149"/>
      <c r="Q88" s="149"/>
      <c r="R88" s="198"/>
      <c r="S88" s="198"/>
      <c r="T88" s="417"/>
      <c r="U88" s="198"/>
      <c r="V88" s="198"/>
      <c r="W88" s="417"/>
      <c r="X88" s="198"/>
      <c r="Y88" s="198"/>
      <c r="Z88" s="417"/>
      <c r="AA88" s="195"/>
    </row>
    <row r="89" spans="1:259" s="199" customFormat="1" ht="12.75" customHeight="1" x14ac:dyDescent="0.15">
      <c r="A89" s="196" t="s">
        <v>352</v>
      </c>
      <c r="B89" s="197" t="s">
        <v>345</v>
      </c>
      <c r="C89" s="197" t="s">
        <v>307</v>
      </c>
      <c r="D89" s="197" t="s">
        <v>267</v>
      </c>
      <c r="E89" s="198" t="s">
        <v>351</v>
      </c>
      <c r="F89" s="162">
        <f>G89+H89</f>
        <v>9348.7999999999993</v>
      </c>
      <c r="G89" s="162">
        <v>4198.8</v>
      </c>
      <c r="H89" s="162">
        <v>5150</v>
      </c>
      <c r="I89" s="88">
        <f>J89+K89</f>
        <v>5000</v>
      </c>
      <c r="J89" s="88">
        <v>5000</v>
      </c>
      <c r="K89" s="88"/>
      <c r="L89" s="412">
        <f>M89+N89</f>
        <v>13105.4</v>
      </c>
      <c r="M89" s="412">
        <v>13105.4</v>
      </c>
      <c r="N89" s="412"/>
      <c r="O89" s="162"/>
      <c r="P89" s="162"/>
      <c r="Q89" s="162"/>
      <c r="R89" s="88">
        <f>S89+T89</f>
        <v>5000</v>
      </c>
      <c r="S89" s="88">
        <v>5000</v>
      </c>
      <c r="T89" s="377"/>
      <c r="U89" s="88">
        <f>V89+W89</f>
        <v>5000</v>
      </c>
      <c r="V89" s="88">
        <v>5000</v>
      </c>
      <c r="W89" s="377"/>
      <c r="X89" s="88">
        <f>Y89+Z89</f>
        <v>5000</v>
      </c>
      <c r="Y89" s="88">
        <v>5000</v>
      </c>
      <c r="Z89" s="377"/>
      <c r="AA89" s="195"/>
    </row>
    <row r="90" spans="1:259" s="194" customFormat="1" ht="41.25" customHeight="1" x14ac:dyDescent="0.15">
      <c r="A90" s="190" t="s">
        <v>353</v>
      </c>
      <c r="B90" s="100" t="s">
        <v>345</v>
      </c>
      <c r="C90" s="100" t="s">
        <v>280</v>
      </c>
      <c r="D90" s="100" t="s">
        <v>264</v>
      </c>
      <c r="E90" s="202" t="s">
        <v>354</v>
      </c>
      <c r="F90" s="188">
        <f>G90+H90</f>
        <v>0</v>
      </c>
      <c r="G90" s="188">
        <f>G92</f>
        <v>0</v>
      </c>
      <c r="H90" s="188">
        <f>H92</f>
        <v>0</v>
      </c>
      <c r="I90" s="188">
        <f t="shared" ref="I90:K90" si="104">I92</f>
        <v>0</v>
      </c>
      <c r="J90" s="188">
        <f t="shared" si="104"/>
        <v>0</v>
      </c>
      <c r="K90" s="188">
        <f t="shared" si="104"/>
        <v>0</v>
      </c>
      <c r="L90" s="410">
        <f t="shared" ref="L90:N90" si="105">L92</f>
        <v>0</v>
      </c>
      <c r="M90" s="410">
        <f t="shared" si="105"/>
        <v>0</v>
      </c>
      <c r="N90" s="410">
        <f t="shared" si="105"/>
        <v>0</v>
      </c>
      <c r="O90" s="188"/>
      <c r="P90" s="188"/>
      <c r="Q90" s="188"/>
      <c r="R90" s="188">
        <f t="shared" ref="R90:W90" si="106">R92</f>
        <v>0</v>
      </c>
      <c r="S90" s="188">
        <f t="shared" si="106"/>
        <v>0</v>
      </c>
      <c r="T90" s="416">
        <f t="shared" si="106"/>
        <v>0</v>
      </c>
      <c r="U90" s="188">
        <f t="shared" si="106"/>
        <v>0</v>
      </c>
      <c r="V90" s="188">
        <f t="shared" si="106"/>
        <v>0</v>
      </c>
      <c r="W90" s="416">
        <f t="shared" si="106"/>
        <v>0</v>
      </c>
      <c r="X90" s="188">
        <f t="shared" ref="X90:Z90" si="107">X92</f>
        <v>0</v>
      </c>
      <c r="Y90" s="188">
        <f t="shared" si="107"/>
        <v>0</v>
      </c>
      <c r="Z90" s="416">
        <f t="shared" si="107"/>
        <v>0</v>
      </c>
      <c r="AA90" s="195"/>
      <c r="AB90" s="193"/>
      <c r="AC90" s="193"/>
      <c r="AD90" s="193"/>
      <c r="AE90" s="193"/>
      <c r="AF90" s="193"/>
      <c r="AG90" s="193"/>
      <c r="AH90" s="193"/>
      <c r="AI90" s="193"/>
      <c r="AJ90" s="193"/>
      <c r="AK90" s="193"/>
      <c r="AL90" s="193"/>
      <c r="AM90" s="193"/>
      <c r="AN90" s="193"/>
      <c r="AO90" s="193"/>
      <c r="AP90" s="193"/>
      <c r="AQ90" s="193"/>
      <c r="AR90" s="193"/>
      <c r="AS90" s="193"/>
      <c r="AT90" s="193"/>
      <c r="AU90" s="193"/>
      <c r="AV90" s="193"/>
      <c r="AW90" s="193"/>
      <c r="AX90" s="193"/>
      <c r="AY90" s="193"/>
      <c r="AZ90" s="193"/>
      <c r="BA90" s="193"/>
      <c r="BB90" s="193"/>
      <c r="BC90" s="193"/>
      <c r="BD90" s="193"/>
      <c r="BE90" s="193"/>
      <c r="BF90" s="193"/>
      <c r="BG90" s="193"/>
      <c r="BH90" s="193"/>
      <c r="BI90" s="193"/>
      <c r="BJ90" s="193"/>
      <c r="BK90" s="193"/>
      <c r="BL90" s="193"/>
      <c r="BM90" s="193"/>
      <c r="BN90" s="193"/>
      <c r="BO90" s="193"/>
      <c r="BP90" s="193"/>
      <c r="BQ90" s="193"/>
      <c r="BR90" s="193"/>
      <c r="BS90" s="193"/>
      <c r="BT90" s="193"/>
      <c r="BU90" s="193"/>
      <c r="BV90" s="193"/>
      <c r="BW90" s="193"/>
      <c r="BX90" s="193"/>
      <c r="BY90" s="193"/>
      <c r="BZ90" s="193"/>
      <c r="CA90" s="193"/>
      <c r="CB90" s="193"/>
      <c r="CC90" s="193"/>
      <c r="CD90" s="193"/>
      <c r="CE90" s="193"/>
      <c r="CF90" s="193"/>
      <c r="CG90" s="193"/>
      <c r="CH90" s="193"/>
      <c r="CI90" s="193"/>
      <c r="CJ90" s="193"/>
      <c r="CK90" s="193"/>
      <c r="CL90" s="193"/>
      <c r="CM90" s="193"/>
      <c r="CN90" s="193"/>
      <c r="CO90" s="193"/>
      <c r="CP90" s="193"/>
      <c r="CQ90" s="193"/>
      <c r="CR90" s="193"/>
      <c r="CS90" s="193"/>
      <c r="CT90" s="193"/>
      <c r="CU90" s="193"/>
      <c r="CV90" s="193"/>
      <c r="CW90" s="193"/>
      <c r="CX90" s="193"/>
      <c r="CY90" s="193"/>
      <c r="CZ90" s="193"/>
      <c r="DA90" s="193"/>
      <c r="DB90" s="193"/>
      <c r="DC90" s="193"/>
      <c r="DD90" s="193"/>
      <c r="DE90" s="193"/>
      <c r="DF90" s="193"/>
      <c r="DG90" s="193"/>
      <c r="DH90" s="193"/>
      <c r="DI90" s="193"/>
      <c r="DJ90" s="193"/>
      <c r="DK90" s="193"/>
      <c r="DL90" s="193"/>
      <c r="DM90" s="193"/>
      <c r="DN90" s="193"/>
      <c r="DO90" s="193"/>
      <c r="DP90" s="193"/>
      <c r="DQ90" s="193"/>
      <c r="DR90" s="193"/>
      <c r="DS90" s="193"/>
      <c r="DT90" s="193"/>
      <c r="DU90" s="193"/>
      <c r="DV90" s="193"/>
      <c r="DW90" s="193"/>
      <c r="DX90" s="193"/>
      <c r="DY90" s="193"/>
      <c r="DZ90" s="193"/>
      <c r="EA90" s="193"/>
      <c r="EB90" s="193"/>
      <c r="EC90" s="193"/>
      <c r="ED90" s="193"/>
      <c r="EE90" s="193"/>
      <c r="EF90" s="193"/>
      <c r="EG90" s="193"/>
      <c r="EH90" s="193"/>
      <c r="EI90" s="193"/>
      <c r="EJ90" s="193"/>
      <c r="EK90" s="193"/>
      <c r="EL90" s="193"/>
      <c r="EM90" s="193"/>
      <c r="EN90" s="193"/>
      <c r="EO90" s="193"/>
      <c r="EP90" s="193"/>
      <c r="EQ90" s="193"/>
      <c r="ER90" s="193"/>
      <c r="ES90" s="193"/>
      <c r="ET90" s="193"/>
      <c r="EU90" s="193"/>
      <c r="EV90" s="193"/>
      <c r="EW90" s="193"/>
      <c r="EX90" s="193"/>
      <c r="EY90" s="193"/>
      <c r="EZ90" s="193"/>
      <c r="FA90" s="193"/>
      <c r="FB90" s="193"/>
      <c r="FC90" s="193"/>
      <c r="FD90" s="193"/>
      <c r="FE90" s="193"/>
      <c r="FF90" s="193"/>
      <c r="FG90" s="193"/>
      <c r="FH90" s="193"/>
      <c r="FI90" s="193"/>
      <c r="FJ90" s="193"/>
      <c r="FK90" s="193"/>
      <c r="FL90" s="193"/>
      <c r="FM90" s="193"/>
      <c r="FN90" s="193"/>
      <c r="FO90" s="193"/>
      <c r="FP90" s="193"/>
      <c r="FQ90" s="193"/>
      <c r="FR90" s="193"/>
      <c r="FS90" s="193"/>
      <c r="FT90" s="193"/>
      <c r="FU90" s="193"/>
      <c r="FV90" s="193"/>
      <c r="FW90" s="193"/>
      <c r="FX90" s="193"/>
      <c r="FY90" s="193"/>
      <c r="FZ90" s="193"/>
      <c r="GA90" s="193"/>
      <c r="GB90" s="193"/>
      <c r="GC90" s="193"/>
      <c r="GD90" s="193"/>
      <c r="GE90" s="193"/>
      <c r="GF90" s="193"/>
      <c r="GG90" s="193"/>
      <c r="GH90" s="193"/>
      <c r="GI90" s="193"/>
      <c r="GJ90" s="193"/>
      <c r="GK90" s="193"/>
      <c r="GL90" s="193"/>
      <c r="GM90" s="193"/>
      <c r="GN90" s="193"/>
      <c r="GO90" s="193"/>
      <c r="GP90" s="193"/>
      <c r="GQ90" s="193"/>
      <c r="GR90" s="193"/>
      <c r="GS90" s="193"/>
      <c r="GT90" s="193"/>
      <c r="GU90" s="193"/>
      <c r="GV90" s="193"/>
      <c r="GW90" s="193"/>
      <c r="GX90" s="193"/>
      <c r="GY90" s="193"/>
      <c r="GZ90" s="193"/>
      <c r="HA90" s="193"/>
      <c r="HB90" s="193"/>
      <c r="HC90" s="193"/>
      <c r="HD90" s="193"/>
      <c r="HE90" s="193"/>
      <c r="HF90" s="193"/>
      <c r="HG90" s="193"/>
      <c r="HH90" s="193"/>
      <c r="HI90" s="193"/>
      <c r="HJ90" s="193"/>
      <c r="HK90" s="193"/>
      <c r="HL90" s="193"/>
      <c r="HM90" s="193"/>
      <c r="HN90" s="193"/>
      <c r="HO90" s="193"/>
      <c r="HP90" s="193"/>
      <c r="HQ90" s="193"/>
      <c r="HR90" s="193"/>
      <c r="HS90" s="193"/>
      <c r="HT90" s="193"/>
      <c r="HU90" s="193"/>
      <c r="HV90" s="193"/>
      <c r="HW90" s="193"/>
      <c r="HX90" s="193"/>
      <c r="HY90" s="193"/>
      <c r="HZ90" s="193"/>
      <c r="IA90" s="193"/>
      <c r="IB90" s="193"/>
      <c r="IC90" s="193"/>
      <c r="ID90" s="193"/>
      <c r="IE90" s="193"/>
      <c r="IF90" s="193"/>
      <c r="IG90" s="193"/>
      <c r="IH90" s="193"/>
      <c r="II90" s="193"/>
      <c r="IJ90" s="193"/>
      <c r="IK90" s="193"/>
      <c r="IL90" s="193"/>
      <c r="IM90" s="193"/>
      <c r="IN90" s="193"/>
      <c r="IO90" s="193"/>
      <c r="IP90" s="193"/>
      <c r="IQ90" s="193"/>
      <c r="IR90" s="193"/>
      <c r="IS90" s="193"/>
      <c r="IT90" s="193"/>
      <c r="IU90" s="193"/>
      <c r="IV90" s="193"/>
      <c r="IW90" s="193"/>
      <c r="IX90" s="193"/>
      <c r="IY90" s="193"/>
    </row>
    <row r="91" spans="1:259" s="199" customFormat="1" ht="12.75" customHeight="1" x14ac:dyDescent="0.15">
      <c r="A91" s="196"/>
      <c r="B91" s="197"/>
      <c r="C91" s="197"/>
      <c r="D91" s="197"/>
      <c r="E91" s="198" t="s">
        <v>269</v>
      </c>
      <c r="F91" s="162"/>
      <c r="G91" s="162"/>
      <c r="H91" s="162"/>
      <c r="I91" s="198"/>
      <c r="J91" s="198"/>
      <c r="K91" s="198"/>
      <c r="L91" s="411"/>
      <c r="M91" s="411"/>
      <c r="N91" s="411"/>
      <c r="O91" s="149"/>
      <c r="P91" s="149"/>
      <c r="Q91" s="149"/>
      <c r="R91" s="198"/>
      <c r="S91" s="198"/>
      <c r="T91" s="417"/>
      <c r="U91" s="198"/>
      <c r="V91" s="198"/>
      <c r="W91" s="417"/>
      <c r="X91" s="198"/>
      <c r="Y91" s="198"/>
      <c r="Z91" s="417"/>
      <c r="AA91" s="195"/>
    </row>
    <row r="92" spans="1:259" s="199" customFormat="1" ht="32.450000000000003" customHeight="1" x14ac:dyDescent="0.15">
      <c r="A92" s="196" t="s">
        <v>355</v>
      </c>
      <c r="B92" s="197" t="s">
        <v>345</v>
      </c>
      <c r="C92" s="197" t="s">
        <v>280</v>
      </c>
      <c r="D92" s="197" t="s">
        <v>267</v>
      </c>
      <c r="E92" s="198" t="s">
        <v>354</v>
      </c>
      <c r="F92" s="162">
        <f>G92+H92</f>
        <v>0</v>
      </c>
      <c r="G92" s="162">
        <v>0</v>
      </c>
      <c r="H92" s="162">
        <v>0</v>
      </c>
      <c r="I92" s="88">
        <f>J92+K92</f>
        <v>0</v>
      </c>
      <c r="J92" s="88">
        <v>0</v>
      </c>
      <c r="K92" s="88">
        <v>0</v>
      </c>
      <c r="L92" s="412">
        <f>M92+N92</f>
        <v>0</v>
      </c>
      <c r="M92" s="412">
        <v>0</v>
      </c>
      <c r="N92" s="412">
        <v>0</v>
      </c>
      <c r="O92" s="162"/>
      <c r="P92" s="162"/>
      <c r="Q92" s="162"/>
      <c r="R92" s="88">
        <f>S92+T92</f>
        <v>0</v>
      </c>
      <c r="S92" s="88">
        <v>0</v>
      </c>
      <c r="T92" s="377">
        <v>0</v>
      </c>
      <c r="U92" s="88">
        <f>V92+W92</f>
        <v>0</v>
      </c>
      <c r="V92" s="88">
        <v>0</v>
      </c>
      <c r="W92" s="377">
        <v>0</v>
      </c>
      <c r="X92" s="88">
        <f>Y92+Z92</f>
        <v>0</v>
      </c>
      <c r="Y92" s="88">
        <v>0</v>
      </c>
      <c r="Z92" s="377">
        <v>0</v>
      </c>
      <c r="AA92" s="195"/>
    </row>
    <row r="93" spans="1:259" s="194" customFormat="1" ht="28.5" customHeight="1" x14ac:dyDescent="0.15">
      <c r="A93" s="190" t="s">
        <v>356</v>
      </c>
      <c r="B93" s="100" t="s">
        <v>345</v>
      </c>
      <c r="C93" s="100" t="s">
        <v>284</v>
      </c>
      <c r="D93" s="100" t="s">
        <v>264</v>
      </c>
      <c r="E93" s="202" t="s">
        <v>357</v>
      </c>
      <c r="F93" s="188">
        <f>G93+H93</f>
        <v>0</v>
      </c>
      <c r="G93" s="188">
        <f>G95</f>
        <v>0</v>
      </c>
      <c r="H93" s="188">
        <f>H95</f>
        <v>0</v>
      </c>
      <c r="I93" s="188">
        <f t="shared" ref="I93:K93" si="108">I95</f>
        <v>0</v>
      </c>
      <c r="J93" s="188">
        <f t="shared" si="108"/>
        <v>0</v>
      </c>
      <c r="K93" s="188">
        <f t="shared" si="108"/>
        <v>0</v>
      </c>
      <c r="L93" s="410">
        <f t="shared" ref="L93:N93" si="109">L95</f>
        <v>0</v>
      </c>
      <c r="M93" s="410">
        <f t="shared" si="109"/>
        <v>0</v>
      </c>
      <c r="N93" s="410">
        <f t="shared" si="109"/>
        <v>0</v>
      </c>
      <c r="O93" s="188"/>
      <c r="P93" s="188"/>
      <c r="Q93" s="188"/>
      <c r="R93" s="188">
        <f t="shared" ref="R93:W93" si="110">R95</f>
        <v>0</v>
      </c>
      <c r="S93" s="188">
        <f t="shared" si="110"/>
        <v>0</v>
      </c>
      <c r="T93" s="416">
        <f t="shared" si="110"/>
        <v>0</v>
      </c>
      <c r="U93" s="188">
        <f t="shared" si="110"/>
        <v>0</v>
      </c>
      <c r="V93" s="188">
        <f t="shared" si="110"/>
        <v>0</v>
      </c>
      <c r="W93" s="416">
        <f t="shared" si="110"/>
        <v>0</v>
      </c>
      <c r="X93" s="188">
        <f t="shared" ref="X93:Z93" si="111">X95</f>
        <v>0</v>
      </c>
      <c r="Y93" s="188">
        <f t="shared" si="111"/>
        <v>0</v>
      </c>
      <c r="Z93" s="416">
        <f t="shared" si="111"/>
        <v>0</v>
      </c>
      <c r="AA93" s="195"/>
      <c r="AB93" s="193"/>
      <c r="AC93" s="193"/>
      <c r="AD93" s="193"/>
      <c r="AE93" s="193"/>
      <c r="AF93" s="193"/>
      <c r="AG93" s="193"/>
      <c r="AH93" s="193"/>
      <c r="AI93" s="193"/>
      <c r="AJ93" s="193"/>
      <c r="AK93" s="193"/>
      <c r="AL93" s="193"/>
      <c r="AM93" s="193"/>
      <c r="AN93" s="193"/>
      <c r="AO93" s="193"/>
      <c r="AP93" s="193"/>
      <c r="AQ93" s="193"/>
      <c r="AR93" s="193"/>
      <c r="AS93" s="193"/>
      <c r="AT93" s="193"/>
      <c r="AU93" s="193"/>
      <c r="AV93" s="193"/>
      <c r="AW93" s="193"/>
      <c r="AX93" s="193"/>
      <c r="AY93" s="193"/>
      <c r="AZ93" s="193"/>
      <c r="BA93" s="193"/>
      <c r="BB93" s="193"/>
      <c r="BC93" s="193"/>
      <c r="BD93" s="193"/>
      <c r="BE93" s="193"/>
      <c r="BF93" s="193"/>
      <c r="BG93" s="193"/>
      <c r="BH93" s="193"/>
      <c r="BI93" s="193"/>
      <c r="BJ93" s="193"/>
      <c r="BK93" s="193"/>
      <c r="BL93" s="193"/>
      <c r="BM93" s="193"/>
      <c r="BN93" s="193"/>
      <c r="BO93" s="193"/>
      <c r="BP93" s="193"/>
      <c r="BQ93" s="193"/>
      <c r="BR93" s="193"/>
      <c r="BS93" s="193"/>
      <c r="BT93" s="193"/>
      <c r="BU93" s="193"/>
      <c r="BV93" s="193"/>
      <c r="BW93" s="193"/>
      <c r="BX93" s="193"/>
      <c r="BY93" s="193"/>
      <c r="BZ93" s="193"/>
      <c r="CA93" s="193"/>
      <c r="CB93" s="193"/>
      <c r="CC93" s="193"/>
      <c r="CD93" s="193"/>
      <c r="CE93" s="193"/>
      <c r="CF93" s="193"/>
      <c r="CG93" s="193"/>
      <c r="CH93" s="193"/>
      <c r="CI93" s="193"/>
      <c r="CJ93" s="193"/>
      <c r="CK93" s="193"/>
      <c r="CL93" s="193"/>
      <c r="CM93" s="193"/>
      <c r="CN93" s="193"/>
      <c r="CO93" s="193"/>
      <c r="CP93" s="193"/>
      <c r="CQ93" s="193"/>
      <c r="CR93" s="193"/>
      <c r="CS93" s="193"/>
      <c r="CT93" s="193"/>
      <c r="CU93" s="193"/>
      <c r="CV93" s="193"/>
      <c r="CW93" s="193"/>
      <c r="CX93" s="193"/>
      <c r="CY93" s="193"/>
      <c r="CZ93" s="193"/>
      <c r="DA93" s="193"/>
      <c r="DB93" s="193"/>
      <c r="DC93" s="193"/>
      <c r="DD93" s="193"/>
      <c r="DE93" s="193"/>
      <c r="DF93" s="193"/>
      <c r="DG93" s="193"/>
      <c r="DH93" s="193"/>
      <c r="DI93" s="193"/>
      <c r="DJ93" s="193"/>
      <c r="DK93" s="193"/>
      <c r="DL93" s="193"/>
      <c r="DM93" s="193"/>
      <c r="DN93" s="193"/>
      <c r="DO93" s="193"/>
      <c r="DP93" s="193"/>
      <c r="DQ93" s="193"/>
      <c r="DR93" s="193"/>
      <c r="DS93" s="193"/>
      <c r="DT93" s="193"/>
      <c r="DU93" s="193"/>
      <c r="DV93" s="193"/>
      <c r="DW93" s="193"/>
      <c r="DX93" s="193"/>
      <c r="DY93" s="193"/>
      <c r="DZ93" s="193"/>
      <c r="EA93" s="193"/>
      <c r="EB93" s="193"/>
      <c r="EC93" s="193"/>
      <c r="ED93" s="193"/>
      <c r="EE93" s="193"/>
      <c r="EF93" s="193"/>
      <c r="EG93" s="193"/>
      <c r="EH93" s="193"/>
      <c r="EI93" s="193"/>
      <c r="EJ93" s="193"/>
      <c r="EK93" s="193"/>
      <c r="EL93" s="193"/>
      <c r="EM93" s="193"/>
      <c r="EN93" s="193"/>
      <c r="EO93" s="193"/>
      <c r="EP93" s="193"/>
      <c r="EQ93" s="193"/>
      <c r="ER93" s="193"/>
      <c r="ES93" s="193"/>
      <c r="ET93" s="193"/>
      <c r="EU93" s="193"/>
      <c r="EV93" s="193"/>
      <c r="EW93" s="193"/>
      <c r="EX93" s="193"/>
      <c r="EY93" s="193"/>
      <c r="EZ93" s="193"/>
      <c r="FA93" s="193"/>
      <c r="FB93" s="193"/>
      <c r="FC93" s="193"/>
      <c r="FD93" s="193"/>
      <c r="FE93" s="193"/>
      <c r="FF93" s="193"/>
      <c r="FG93" s="193"/>
      <c r="FH93" s="193"/>
      <c r="FI93" s="193"/>
      <c r="FJ93" s="193"/>
      <c r="FK93" s="193"/>
      <c r="FL93" s="193"/>
      <c r="FM93" s="193"/>
      <c r="FN93" s="193"/>
      <c r="FO93" s="193"/>
      <c r="FP93" s="193"/>
      <c r="FQ93" s="193"/>
      <c r="FR93" s="193"/>
      <c r="FS93" s="193"/>
      <c r="FT93" s="193"/>
      <c r="FU93" s="193"/>
      <c r="FV93" s="193"/>
      <c r="FW93" s="193"/>
      <c r="FX93" s="193"/>
      <c r="FY93" s="193"/>
      <c r="FZ93" s="193"/>
      <c r="GA93" s="193"/>
      <c r="GB93" s="193"/>
      <c r="GC93" s="193"/>
      <c r="GD93" s="193"/>
      <c r="GE93" s="193"/>
      <c r="GF93" s="193"/>
      <c r="GG93" s="193"/>
      <c r="GH93" s="193"/>
      <c r="GI93" s="193"/>
      <c r="GJ93" s="193"/>
      <c r="GK93" s="193"/>
      <c r="GL93" s="193"/>
      <c r="GM93" s="193"/>
      <c r="GN93" s="193"/>
      <c r="GO93" s="193"/>
      <c r="GP93" s="193"/>
      <c r="GQ93" s="193"/>
      <c r="GR93" s="193"/>
      <c r="GS93" s="193"/>
      <c r="GT93" s="193"/>
      <c r="GU93" s="193"/>
      <c r="GV93" s="193"/>
      <c r="GW93" s="193"/>
      <c r="GX93" s="193"/>
      <c r="GY93" s="193"/>
      <c r="GZ93" s="193"/>
      <c r="HA93" s="193"/>
      <c r="HB93" s="193"/>
      <c r="HC93" s="193"/>
      <c r="HD93" s="193"/>
      <c r="HE93" s="193"/>
      <c r="HF93" s="193"/>
      <c r="HG93" s="193"/>
      <c r="HH93" s="193"/>
      <c r="HI93" s="193"/>
      <c r="HJ93" s="193"/>
      <c r="HK93" s="193"/>
      <c r="HL93" s="193"/>
      <c r="HM93" s="193"/>
      <c r="HN93" s="193"/>
      <c r="HO93" s="193"/>
      <c r="HP93" s="193"/>
      <c r="HQ93" s="193"/>
      <c r="HR93" s="193"/>
      <c r="HS93" s="193"/>
      <c r="HT93" s="193"/>
      <c r="HU93" s="193"/>
      <c r="HV93" s="193"/>
      <c r="HW93" s="193"/>
      <c r="HX93" s="193"/>
      <c r="HY93" s="193"/>
      <c r="HZ93" s="193"/>
      <c r="IA93" s="193"/>
      <c r="IB93" s="193"/>
      <c r="IC93" s="193"/>
      <c r="ID93" s="193"/>
      <c r="IE93" s="193"/>
      <c r="IF93" s="193"/>
      <c r="IG93" s="193"/>
      <c r="IH93" s="193"/>
      <c r="II93" s="193"/>
      <c r="IJ93" s="193"/>
      <c r="IK93" s="193"/>
      <c r="IL93" s="193"/>
      <c r="IM93" s="193"/>
      <c r="IN93" s="193"/>
      <c r="IO93" s="193"/>
      <c r="IP93" s="193"/>
      <c r="IQ93" s="193"/>
      <c r="IR93" s="193"/>
      <c r="IS93" s="193"/>
      <c r="IT93" s="193"/>
      <c r="IU93" s="193"/>
      <c r="IV93" s="193"/>
      <c r="IW93" s="193"/>
      <c r="IX93" s="193"/>
      <c r="IY93" s="193"/>
    </row>
    <row r="94" spans="1:259" s="199" customFormat="1" ht="12.75" customHeight="1" x14ac:dyDescent="0.15">
      <c r="A94" s="196"/>
      <c r="B94" s="197"/>
      <c r="C94" s="197"/>
      <c r="D94" s="197"/>
      <c r="E94" s="198" t="s">
        <v>269</v>
      </c>
      <c r="F94" s="162"/>
      <c r="G94" s="162"/>
      <c r="H94" s="162"/>
      <c r="I94" s="198"/>
      <c r="J94" s="198"/>
      <c r="K94" s="198"/>
      <c r="L94" s="411"/>
      <c r="M94" s="411"/>
      <c r="N94" s="411"/>
      <c r="O94" s="149"/>
      <c r="P94" s="149"/>
      <c r="Q94" s="149"/>
      <c r="R94" s="198"/>
      <c r="S94" s="198"/>
      <c r="T94" s="417"/>
      <c r="U94" s="198"/>
      <c r="V94" s="198"/>
      <c r="W94" s="417"/>
      <c r="X94" s="198"/>
      <c r="Y94" s="198"/>
      <c r="Z94" s="417"/>
      <c r="AA94" s="195"/>
    </row>
    <row r="95" spans="1:259" s="199" customFormat="1" ht="24.6" customHeight="1" x14ac:dyDescent="0.15">
      <c r="A95" s="196" t="s">
        <v>358</v>
      </c>
      <c r="B95" s="197" t="s">
        <v>345</v>
      </c>
      <c r="C95" s="197" t="s">
        <v>284</v>
      </c>
      <c r="D95" s="197" t="s">
        <v>267</v>
      </c>
      <c r="E95" s="198" t="s">
        <v>357</v>
      </c>
      <c r="F95" s="162">
        <f>G95+H95</f>
        <v>0</v>
      </c>
      <c r="G95" s="162">
        <v>0</v>
      </c>
      <c r="H95" s="162">
        <f>G95</f>
        <v>0</v>
      </c>
      <c r="I95" s="88">
        <f>J95+K95</f>
        <v>0</v>
      </c>
      <c r="J95" s="88">
        <v>0</v>
      </c>
      <c r="K95" s="88">
        <v>0</v>
      </c>
      <c r="L95" s="412">
        <f>M95+N95</f>
        <v>0</v>
      </c>
      <c r="M95" s="412">
        <v>0</v>
      </c>
      <c r="N95" s="412">
        <v>0</v>
      </c>
      <c r="O95" s="162"/>
      <c r="P95" s="162"/>
      <c r="Q95" s="162"/>
      <c r="R95" s="88">
        <f>S95+T95</f>
        <v>0</v>
      </c>
      <c r="S95" s="88">
        <v>0</v>
      </c>
      <c r="T95" s="377">
        <v>0</v>
      </c>
      <c r="U95" s="88">
        <f>V95+W95</f>
        <v>0</v>
      </c>
      <c r="V95" s="88">
        <v>0</v>
      </c>
      <c r="W95" s="377">
        <v>0</v>
      </c>
      <c r="X95" s="88">
        <f>Y95+Z95</f>
        <v>0</v>
      </c>
      <c r="Y95" s="88">
        <v>0</v>
      </c>
      <c r="Z95" s="377">
        <v>0</v>
      </c>
      <c r="AA95" s="195"/>
    </row>
    <row r="96" spans="1:259" s="199" customFormat="1" ht="12.75" customHeight="1" x14ac:dyDescent="0.15">
      <c r="A96" s="196" t="s">
        <v>359</v>
      </c>
      <c r="B96" s="197" t="s">
        <v>360</v>
      </c>
      <c r="C96" s="197" t="s">
        <v>264</v>
      </c>
      <c r="D96" s="197" t="s">
        <v>264</v>
      </c>
      <c r="E96" s="200" t="s">
        <v>361</v>
      </c>
      <c r="F96" s="188">
        <f>G96+H96</f>
        <v>0</v>
      </c>
      <c r="G96" s="188">
        <f>G98+G101</f>
        <v>0</v>
      </c>
      <c r="H96" s="188">
        <f>H98+H101</f>
        <v>0</v>
      </c>
      <c r="I96" s="188">
        <f t="shared" ref="I96:K96" si="112">I98+I101</f>
        <v>0</v>
      </c>
      <c r="J96" s="188">
        <f t="shared" si="112"/>
        <v>0</v>
      </c>
      <c r="K96" s="188">
        <f t="shared" si="112"/>
        <v>0</v>
      </c>
      <c r="L96" s="410">
        <f t="shared" ref="L96:N96" si="113">L98+L101</f>
        <v>0</v>
      </c>
      <c r="M96" s="410">
        <f t="shared" si="113"/>
        <v>0</v>
      </c>
      <c r="N96" s="410">
        <f t="shared" si="113"/>
        <v>0</v>
      </c>
      <c r="O96" s="188"/>
      <c r="P96" s="188"/>
      <c r="Q96" s="188"/>
      <c r="R96" s="188">
        <f t="shared" ref="R96:W96" si="114">R98+R101</f>
        <v>0</v>
      </c>
      <c r="S96" s="188">
        <f t="shared" si="114"/>
        <v>0</v>
      </c>
      <c r="T96" s="416">
        <f t="shared" si="114"/>
        <v>0</v>
      </c>
      <c r="U96" s="188">
        <f t="shared" si="114"/>
        <v>0</v>
      </c>
      <c r="V96" s="188">
        <f t="shared" si="114"/>
        <v>0</v>
      </c>
      <c r="W96" s="416">
        <f t="shared" si="114"/>
        <v>0</v>
      </c>
      <c r="X96" s="188">
        <f t="shared" ref="X96:Z96" si="115">X98+X101</f>
        <v>0</v>
      </c>
      <c r="Y96" s="188">
        <f t="shared" si="115"/>
        <v>0</v>
      </c>
      <c r="Z96" s="416">
        <f t="shared" si="115"/>
        <v>0</v>
      </c>
      <c r="AA96" s="195"/>
    </row>
    <row r="97" spans="1:259" s="199" customFormat="1" ht="12.75" customHeight="1" x14ac:dyDescent="0.15">
      <c r="A97" s="196"/>
      <c r="B97" s="197"/>
      <c r="C97" s="197"/>
      <c r="D97" s="197"/>
      <c r="E97" s="198" t="s">
        <v>74</v>
      </c>
      <c r="F97" s="162"/>
      <c r="G97" s="162"/>
      <c r="H97" s="162"/>
      <c r="I97" s="162"/>
      <c r="J97" s="162"/>
      <c r="K97" s="162"/>
      <c r="L97" s="322"/>
      <c r="M97" s="322"/>
      <c r="N97" s="322"/>
      <c r="O97" s="162"/>
      <c r="P97" s="162"/>
      <c r="Q97" s="162"/>
      <c r="R97" s="162"/>
      <c r="S97" s="162"/>
      <c r="T97" s="378"/>
      <c r="U97" s="162"/>
      <c r="V97" s="162"/>
      <c r="W97" s="378"/>
      <c r="X97" s="162"/>
      <c r="Y97" s="162"/>
      <c r="Z97" s="378"/>
      <c r="AA97" s="195"/>
    </row>
    <row r="98" spans="1:259" s="194" customFormat="1" ht="28.5" customHeight="1" x14ac:dyDescent="0.15">
      <c r="A98" s="190" t="s">
        <v>362</v>
      </c>
      <c r="B98" s="100" t="s">
        <v>360</v>
      </c>
      <c r="C98" s="100" t="s">
        <v>267</v>
      </c>
      <c r="D98" s="100" t="s">
        <v>264</v>
      </c>
      <c r="E98" s="202" t="s">
        <v>363</v>
      </c>
      <c r="F98" s="188">
        <f>G98+H98</f>
        <v>0</v>
      </c>
      <c r="G98" s="188">
        <f>G100</f>
        <v>0</v>
      </c>
      <c r="H98" s="188">
        <f>H100</f>
        <v>0</v>
      </c>
      <c r="I98" s="188">
        <f t="shared" ref="I98:K98" si="116">I100</f>
        <v>0</v>
      </c>
      <c r="J98" s="188">
        <f t="shared" si="116"/>
        <v>0</v>
      </c>
      <c r="K98" s="188">
        <f t="shared" si="116"/>
        <v>0</v>
      </c>
      <c r="L98" s="410">
        <f t="shared" ref="L98:N98" si="117">L100</f>
        <v>0</v>
      </c>
      <c r="M98" s="410">
        <f t="shared" si="117"/>
        <v>0</v>
      </c>
      <c r="N98" s="410">
        <f t="shared" si="117"/>
        <v>0</v>
      </c>
      <c r="O98" s="188"/>
      <c r="P98" s="188"/>
      <c r="Q98" s="188"/>
      <c r="R98" s="188">
        <f t="shared" ref="R98:W98" si="118">R100</f>
        <v>0</v>
      </c>
      <c r="S98" s="188">
        <f t="shared" si="118"/>
        <v>0</v>
      </c>
      <c r="T98" s="416">
        <f t="shared" si="118"/>
        <v>0</v>
      </c>
      <c r="U98" s="188">
        <f t="shared" si="118"/>
        <v>0</v>
      </c>
      <c r="V98" s="188">
        <f t="shared" si="118"/>
        <v>0</v>
      </c>
      <c r="W98" s="416">
        <f t="shared" si="118"/>
        <v>0</v>
      </c>
      <c r="X98" s="188">
        <f t="shared" ref="X98:Z98" si="119">X100</f>
        <v>0</v>
      </c>
      <c r="Y98" s="188">
        <f t="shared" si="119"/>
        <v>0</v>
      </c>
      <c r="Z98" s="416">
        <f t="shared" si="119"/>
        <v>0</v>
      </c>
      <c r="AA98" s="195"/>
      <c r="AB98" s="193"/>
      <c r="AC98" s="193"/>
      <c r="AD98" s="193"/>
      <c r="AE98" s="193"/>
      <c r="AF98" s="193"/>
      <c r="AG98" s="193"/>
      <c r="AH98" s="193"/>
      <c r="AI98" s="193"/>
      <c r="AJ98" s="193"/>
      <c r="AK98" s="193"/>
      <c r="AL98" s="193"/>
      <c r="AM98" s="193"/>
      <c r="AN98" s="193"/>
      <c r="AO98" s="193"/>
      <c r="AP98" s="193"/>
      <c r="AQ98" s="193"/>
      <c r="AR98" s="193"/>
      <c r="AS98" s="193"/>
      <c r="AT98" s="193"/>
      <c r="AU98" s="193"/>
      <c r="AV98" s="193"/>
      <c r="AW98" s="193"/>
      <c r="AX98" s="193"/>
      <c r="AY98" s="193"/>
      <c r="AZ98" s="193"/>
      <c r="BA98" s="193"/>
      <c r="BB98" s="193"/>
      <c r="BC98" s="193"/>
      <c r="BD98" s="193"/>
      <c r="BE98" s="193"/>
      <c r="BF98" s="193"/>
      <c r="BG98" s="193"/>
      <c r="BH98" s="193"/>
      <c r="BI98" s="193"/>
      <c r="BJ98" s="193"/>
      <c r="BK98" s="193"/>
      <c r="BL98" s="193"/>
      <c r="BM98" s="193"/>
      <c r="BN98" s="193"/>
      <c r="BO98" s="193"/>
      <c r="BP98" s="193"/>
      <c r="BQ98" s="193"/>
      <c r="BR98" s="193"/>
      <c r="BS98" s="193"/>
      <c r="BT98" s="193"/>
      <c r="BU98" s="193"/>
      <c r="BV98" s="193"/>
      <c r="BW98" s="193"/>
      <c r="BX98" s="193"/>
      <c r="BY98" s="193"/>
      <c r="BZ98" s="193"/>
      <c r="CA98" s="193"/>
      <c r="CB98" s="193"/>
      <c r="CC98" s="193"/>
      <c r="CD98" s="193"/>
      <c r="CE98" s="193"/>
      <c r="CF98" s="193"/>
      <c r="CG98" s="193"/>
      <c r="CH98" s="193"/>
      <c r="CI98" s="193"/>
      <c r="CJ98" s="193"/>
      <c r="CK98" s="193"/>
      <c r="CL98" s="193"/>
      <c r="CM98" s="193"/>
      <c r="CN98" s="193"/>
      <c r="CO98" s="193"/>
      <c r="CP98" s="193"/>
      <c r="CQ98" s="193"/>
      <c r="CR98" s="193"/>
      <c r="CS98" s="193"/>
      <c r="CT98" s="193"/>
      <c r="CU98" s="193"/>
      <c r="CV98" s="193"/>
      <c r="CW98" s="193"/>
      <c r="CX98" s="193"/>
      <c r="CY98" s="193"/>
      <c r="CZ98" s="193"/>
      <c r="DA98" s="193"/>
      <c r="DB98" s="193"/>
      <c r="DC98" s="193"/>
      <c r="DD98" s="193"/>
      <c r="DE98" s="193"/>
      <c r="DF98" s="193"/>
      <c r="DG98" s="193"/>
      <c r="DH98" s="193"/>
      <c r="DI98" s="193"/>
      <c r="DJ98" s="193"/>
      <c r="DK98" s="193"/>
      <c r="DL98" s="193"/>
      <c r="DM98" s="193"/>
      <c r="DN98" s="193"/>
      <c r="DO98" s="193"/>
      <c r="DP98" s="193"/>
      <c r="DQ98" s="193"/>
      <c r="DR98" s="193"/>
      <c r="DS98" s="193"/>
      <c r="DT98" s="193"/>
      <c r="DU98" s="193"/>
      <c r="DV98" s="193"/>
      <c r="DW98" s="193"/>
      <c r="DX98" s="193"/>
      <c r="DY98" s="193"/>
      <c r="DZ98" s="193"/>
      <c r="EA98" s="193"/>
      <c r="EB98" s="193"/>
      <c r="EC98" s="193"/>
      <c r="ED98" s="193"/>
      <c r="EE98" s="193"/>
      <c r="EF98" s="193"/>
      <c r="EG98" s="193"/>
      <c r="EH98" s="193"/>
      <c r="EI98" s="193"/>
      <c r="EJ98" s="193"/>
      <c r="EK98" s="193"/>
      <c r="EL98" s="193"/>
      <c r="EM98" s="193"/>
      <c r="EN98" s="193"/>
      <c r="EO98" s="193"/>
      <c r="EP98" s="193"/>
      <c r="EQ98" s="193"/>
      <c r="ER98" s="193"/>
      <c r="ES98" s="193"/>
      <c r="ET98" s="193"/>
      <c r="EU98" s="193"/>
      <c r="EV98" s="193"/>
      <c r="EW98" s="193"/>
      <c r="EX98" s="193"/>
      <c r="EY98" s="193"/>
      <c r="EZ98" s="193"/>
      <c r="FA98" s="193"/>
      <c r="FB98" s="193"/>
      <c r="FC98" s="193"/>
      <c r="FD98" s="193"/>
      <c r="FE98" s="193"/>
      <c r="FF98" s="193"/>
      <c r="FG98" s="193"/>
      <c r="FH98" s="193"/>
      <c r="FI98" s="193"/>
      <c r="FJ98" s="193"/>
      <c r="FK98" s="193"/>
      <c r="FL98" s="193"/>
      <c r="FM98" s="193"/>
      <c r="FN98" s="193"/>
      <c r="FO98" s="193"/>
      <c r="FP98" s="193"/>
      <c r="FQ98" s="193"/>
      <c r="FR98" s="193"/>
      <c r="FS98" s="193"/>
      <c r="FT98" s="193"/>
      <c r="FU98" s="193"/>
      <c r="FV98" s="193"/>
      <c r="FW98" s="193"/>
      <c r="FX98" s="193"/>
      <c r="FY98" s="193"/>
      <c r="FZ98" s="193"/>
      <c r="GA98" s="193"/>
      <c r="GB98" s="193"/>
      <c r="GC98" s="193"/>
      <c r="GD98" s="193"/>
      <c r="GE98" s="193"/>
      <c r="GF98" s="193"/>
      <c r="GG98" s="193"/>
      <c r="GH98" s="193"/>
      <c r="GI98" s="193"/>
      <c r="GJ98" s="193"/>
      <c r="GK98" s="193"/>
      <c r="GL98" s="193"/>
      <c r="GM98" s="193"/>
      <c r="GN98" s="193"/>
      <c r="GO98" s="193"/>
      <c r="GP98" s="193"/>
      <c r="GQ98" s="193"/>
      <c r="GR98" s="193"/>
      <c r="GS98" s="193"/>
      <c r="GT98" s="193"/>
      <c r="GU98" s="193"/>
      <c r="GV98" s="193"/>
      <c r="GW98" s="193"/>
      <c r="GX98" s="193"/>
      <c r="GY98" s="193"/>
      <c r="GZ98" s="193"/>
      <c r="HA98" s="193"/>
      <c r="HB98" s="193"/>
      <c r="HC98" s="193"/>
      <c r="HD98" s="193"/>
      <c r="HE98" s="193"/>
      <c r="HF98" s="193"/>
      <c r="HG98" s="193"/>
      <c r="HH98" s="193"/>
      <c r="HI98" s="193"/>
      <c r="HJ98" s="193"/>
      <c r="HK98" s="193"/>
      <c r="HL98" s="193"/>
      <c r="HM98" s="193"/>
      <c r="HN98" s="193"/>
      <c r="HO98" s="193"/>
      <c r="HP98" s="193"/>
      <c r="HQ98" s="193"/>
      <c r="HR98" s="193"/>
      <c r="HS98" s="193"/>
      <c r="HT98" s="193"/>
      <c r="HU98" s="193"/>
      <c r="HV98" s="193"/>
      <c r="HW98" s="193"/>
      <c r="HX98" s="193"/>
      <c r="HY98" s="193"/>
      <c r="HZ98" s="193"/>
      <c r="IA98" s="193"/>
      <c r="IB98" s="193"/>
      <c r="IC98" s="193"/>
      <c r="ID98" s="193"/>
      <c r="IE98" s="193"/>
      <c r="IF98" s="193"/>
      <c r="IG98" s="193"/>
      <c r="IH98" s="193"/>
      <c r="II98" s="193"/>
      <c r="IJ98" s="193"/>
      <c r="IK98" s="193"/>
      <c r="IL98" s="193"/>
      <c r="IM98" s="193"/>
      <c r="IN98" s="193"/>
      <c r="IO98" s="193"/>
      <c r="IP98" s="193"/>
      <c r="IQ98" s="193"/>
      <c r="IR98" s="193"/>
      <c r="IS98" s="193"/>
      <c r="IT98" s="193"/>
      <c r="IU98" s="193"/>
      <c r="IV98" s="193"/>
      <c r="IW98" s="193"/>
      <c r="IX98" s="193"/>
      <c r="IY98" s="193"/>
    </row>
    <row r="99" spans="1:259" s="199" customFormat="1" ht="12.75" customHeight="1" x14ac:dyDescent="0.15">
      <c r="A99" s="196"/>
      <c r="B99" s="197"/>
      <c r="C99" s="197"/>
      <c r="D99" s="197"/>
      <c r="E99" s="198" t="s">
        <v>269</v>
      </c>
      <c r="F99" s="162"/>
      <c r="G99" s="162"/>
      <c r="H99" s="162"/>
      <c r="I99" s="198"/>
      <c r="J99" s="198"/>
      <c r="K99" s="198"/>
      <c r="L99" s="411"/>
      <c r="M99" s="411"/>
      <c r="N99" s="411"/>
      <c r="O99" s="149"/>
      <c r="P99" s="149"/>
      <c r="Q99" s="149"/>
      <c r="R99" s="198"/>
      <c r="S99" s="198"/>
      <c r="T99" s="417"/>
      <c r="U99" s="198"/>
      <c r="V99" s="198"/>
      <c r="W99" s="417"/>
      <c r="X99" s="198"/>
      <c r="Y99" s="198"/>
      <c r="Z99" s="417"/>
      <c r="AA99" s="195"/>
    </row>
    <row r="100" spans="1:259" s="199" customFormat="1" ht="12.75" customHeight="1" x14ac:dyDescent="0.15">
      <c r="A100" s="196" t="s">
        <v>364</v>
      </c>
      <c r="B100" s="197" t="s">
        <v>360</v>
      </c>
      <c r="C100" s="197" t="s">
        <v>267</v>
      </c>
      <c r="D100" s="197" t="s">
        <v>267</v>
      </c>
      <c r="E100" s="198" t="s">
        <v>365</v>
      </c>
      <c r="F100" s="162">
        <f>G100+H100</f>
        <v>0</v>
      </c>
      <c r="G100" s="162">
        <v>0</v>
      </c>
      <c r="H100" s="162">
        <f>G100</f>
        <v>0</v>
      </c>
      <c r="I100" s="88">
        <f>J100+K100</f>
        <v>0</v>
      </c>
      <c r="J100" s="88">
        <v>0</v>
      </c>
      <c r="K100" s="88">
        <v>0</v>
      </c>
      <c r="L100" s="412">
        <f>M100+N100</f>
        <v>0</v>
      </c>
      <c r="M100" s="412">
        <v>0</v>
      </c>
      <c r="N100" s="412">
        <v>0</v>
      </c>
      <c r="O100" s="162"/>
      <c r="P100" s="162"/>
      <c r="Q100" s="162"/>
      <c r="R100" s="88">
        <f>S100+T100</f>
        <v>0</v>
      </c>
      <c r="S100" s="88">
        <v>0</v>
      </c>
      <c r="T100" s="377">
        <v>0</v>
      </c>
      <c r="U100" s="88">
        <f>V100+W100</f>
        <v>0</v>
      </c>
      <c r="V100" s="88">
        <v>0</v>
      </c>
      <c r="W100" s="377">
        <v>0</v>
      </c>
      <c r="X100" s="88">
        <f>Y100+Z100</f>
        <v>0</v>
      </c>
      <c r="Y100" s="88">
        <v>0</v>
      </c>
      <c r="Z100" s="377">
        <v>0</v>
      </c>
      <c r="AA100" s="195"/>
    </row>
    <row r="101" spans="1:259" s="194" customFormat="1" ht="28.5" customHeight="1" x14ac:dyDescent="0.15">
      <c r="A101" s="190" t="s">
        <v>366</v>
      </c>
      <c r="B101" s="100" t="s">
        <v>360</v>
      </c>
      <c r="C101" s="100" t="s">
        <v>284</v>
      </c>
      <c r="D101" s="100" t="s">
        <v>264</v>
      </c>
      <c r="E101" s="202" t="s">
        <v>367</v>
      </c>
      <c r="F101" s="188">
        <f>G101+H101</f>
        <v>0</v>
      </c>
      <c r="G101" s="188">
        <f>G103+G104</f>
        <v>0</v>
      </c>
      <c r="H101" s="188">
        <f>H103+H104</f>
        <v>0</v>
      </c>
      <c r="I101" s="188">
        <f t="shared" ref="I101:K101" si="120">I103+I104</f>
        <v>0</v>
      </c>
      <c r="J101" s="188">
        <f t="shared" si="120"/>
        <v>0</v>
      </c>
      <c r="K101" s="188">
        <f t="shared" si="120"/>
        <v>0</v>
      </c>
      <c r="L101" s="410">
        <f t="shared" ref="L101:N101" si="121">L103+L104</f>
        <v>0</v>
      </c>
      <c r="M101" s="410">
        <f t="shared" si="121"/>
        <v>0</v>
      </c>
      <c r="N101" s="410">
        <f t="shared" si="121"/>
        <v>0</v>
      </c>
      <c r="O101" s="188"/>
      <c r="P101" s="188"/>
      <c r="Q101" s="188"/>
      <c r="R101" s="188">
        <f t="shared" ref="R101:W101" si="122">R103+R104</f>
        <v>0</v>
      </c>
      <c r="S101" s="188">
        <f t="shared" si="122"/>
        <v>0</v>
      </c>
      <c r="T101" s="416">
        <f t="shared" si="122"/>
        <v>0</v>
      </c>
      <c r="U101" s="188">
        <f t="shared" si="122"/>
        <v>0</v>
      </c>
      <c r="V101" s="188">
        <f t="shared" si="122"/>
        <v>0</v>
      </c>
      <c r="W101" s="416">
        <f t="shared" si="122"/>
        <v>0</v>
      </c>
      <c r="X101" s="188">
        <f t="shared" ref="X101:Z101" si="123">X103+X104</f>
        <v>0</v>
      </c>
      <c r="Y101" s="188">
        <f t="shared" si="123"/>
        <v>0</v>
      </c>
      <c r="Z101" s="416">
        <f t="shared" si="123"/>
        <v>0</v>
      </c>
      <c r="AA101" s="195"/>
      <c r="AB101" s="193"/>
      <c r="AC101" s="193"/>
      <c r="AD101" s="193"/>
      <c r="AE101" s="193"/>
      <c r="AF101" s="193"/>
      <c r="AG101" s="193"/>
      <c r="AH101" s="193"/>
      <c r="AI101" s="193"/>
      <c r="AJ101" s="193"/>
      <c r="AK101" s="193"/>
      <c r="AL101" s="193"/>
      <c r="AM101" s="193"/>
      <c r="AN101" s="193"/>
      <c r="AO101" s="193"/>
      <c r="AP101" s="193"/>
      <c r="AQ101" s="193"/>
      <c r="AR101" s="193"/>
      <c r="AS101" s="193"/>
      <c r="AT101" s="193"/>
      <c r="AU101" s="193"/>
      <c r="AV101" s="193"/>
      <c r="AW101" s="193"/>
      <c r="AX101" s="193"/>
      <c r="AY101" s="193"/>
      <c r="AZ101" s="193"/>
      <c r="BA101" s="193"/>
      <c r="BB101" s="193"/>
      <c r="BC101" s="193"/>
      <c r="BD101" s="193"/>
      <c r="BE101" s="193"/>
      <c r="BF101" s="193"/>
      <c r="BG101" s="193"/>
      <c r="BH101" s="193"/>
      <c r="BI101" s="193"/>
      <c r="BJ101" s="193"/>
      <c r="BK101" s="193"/>
      <c r="BL101" s="193"/>
      <c r="BM101" s="193"/>
      <c r="BN101" s="193"/>
      <c r="BO101" s="193"/>
      <c r="BP101" s="193"/>
      <c r="BQ101" s="193"/>
      <c r="BR101" s="193"/>
      <c r="BS101" s="193"/>
      <c r="BT101" s="193"/>
      <c r="BU101" s="193"/>
      <c r="BV101" s="193"/>
      <c r="BW101" s="193"/>
      <c r="BX101" s="193"/>
      <c r="BY101" s="193"/>
      <c r="BZ101" s="193"/>
      <c r="CA101" s="193"/>
      <c r="CB101" s="193"/>
      <c r="CC101" s="193"/>
      <c r="CD101" s="193"/>
      <c r="CE101" s="193"/>
      <c r="CF101" s="193"/>
      <c r="CG101" s="193"/>
      <c r="CH101" s="193"/>
      <c r="CI101" s="193"/>
      <c r="CJ101" s="193"/>
      <c r="CK101" s="193"/>
      <c r="CL101" s="193"/>
      <c r="CM101" s="193"/>
      <c r="CN101" s="193"/>
      <c r="CO101" s="193"/>
      <c r="CP101" s="193"/>
      <c r="CQ101" s="193"/>
      <c r="CR101" s="193"/>
      <c r="CS101" s="193"/>
      <c r="CT101" s="193"/>
      <c r="CU101" s="193"/>
      <c r="CV101" s="193"/>
      <c r="CW101" s="193"/>
      <c r="CX101" s="193"/>
      <c r="CY101" s="193"/>
      <c r="CZ101" s="193"/>
      <c r="DA101" s="193"/>
      <c r="DB101" s="193"/>
      <c r="DC101" s="193"/>
      <c r="DD101" s="193"/>
      <c r="DE101" s="193"/>
      <c r="DF101" s="193"/>
      <c r="DG101" s="193"/>
      <c r="DH101" s="193"/>
      <c r="DI101" s="193"/>
      <c r="DJ101" s="193"/>
      <c r="DK101" s="193"/>
      <c r="DL101" s="193"/>
      <c r="DM101" s="193"/>
      <c r="DN101" s="193"/>
      <c r="DO101" s="193"/>
      <c r="DP101" s="193"/>
      <c r="DQ101" s="193"/>
      <c r="DR101" s="193"/>
      <c r="DS101" s="193"/>
      <c r="DT101" s="193"/>
      <c r="DU101" s="193"/>
      <c r="DV101" s="193"/>
      <c r="DW101" s="193"/>
      <c r="DX101" s="193"/>
      <c r="DY101" s="193"/>
      <c r="DZ101" s="193"/>
      <c r="EA101" s="193"/>
      <c r="EB101" s="193"/>
      <c r="EC101" s="193"/>
      <c r="ED101" s="193"/>
      <c r="EE101" s="193"/>
      <c r="EF101" s="193"/>
      <c r="EG101" s="193"/>
      <c r="EH101" s="193"/>
      <c r="EI101" s="193"/>
      <c r="EJ101" s="193"/>
      <c r="EK101" s="193"/>
      <c r="EL101" s="193"/>
      <c r="EM101" s="193"/>
      <c r="EN101" s="193"/>
      <c r="EO101" s="193"/>
      <c r="EP101" s="193"/>
      <c r="EQ101" s="193"/>
      <c r="ER101" s="193"/>
      <c r="ES101" s="193"/>
      <c r="ET101" s="193"/>
      <c r="EU101" s="193"/>
      <c r="EV101" s="193"/>
      <c r="EW101" s="193"/>
      <c r="EX101" s="193"/>
      <c r="EY101" s="193"/>
      <c r="EZ101" s="193"/>
      <c r="FA101" s="193"/>
      <c r="FB101" s="193"/>
      <c r="FC101" s="193"/>
      <c r="FD101" s="193"/>
      <c r="FE101" s="193"/>
      <c r="FF101" s="193"/>
      <c r="FG101" s="193"/>
      <c r="FH101" s="193"/>
      <c r="FI101" s="193"/>
      <c r="FJ101" s="193"/>
      <c r="FK101" s="193"/>
      <c r="FL101" s="193"/>
      <c r="FM101" s="193"/>
      <c r="FN101" s="193"/>
      <c r="FO101" s="193"/>
      <c r="FP101" s="193"/>
      <c r="FQ101" s="193"/>
      <c r="FR101" s="193"/>
      <c r="FS101" s="193"/>
      <c r="FT101" s="193"/>
      <c r="FU101" s="193"/>
      <c r="FV101" s="193"/>
      <c r="FW101" s="193"/>
      <c r="FX101" s="193"/>
      <c r="FY101" s="193"/>
      <c r="FZ101" s="193"/>
      <c r="GA101" s="193"/>
      <c r="GB101" s="193"/>
      <c r="GC101" s="193"/>
      <c r="GD101" s="193"/>
      <c r="GE101" s="193"/>
      <c r="GF101" s="193"/>
      <c r="GG101" s="193"/>
      <c r="GH101" s="193"/>
      <c r="GI101" s="193"/>
      <c r="GJ101" s="193"/>
      <c r="GK101" s="193"/>
      <c r="GL101" s="193"/>
      <c r="GM101" s="193"/>
      <c r="GN101" s="193"/>
      <c r="GO101" s="193"/>
      <c r="GP101" s="193"/>
      <c r="GQ101" s="193"/>
      <c r="GR101" s="193"/>
      <c r="GS101" s="193"/>
      <c r="GT101" s="193"/>
      <c r="GU101" s="193"/>
      <c r="GV101" s="193"/>
      <c r="GW101" s="193"/>
      <c r="GX101" s="193"/>
      <c r="GY101" s="193"/>
      <c r="GZ101" s="193"/>
      <c r="HA101" s="193"/>
      <c r="HB101" s="193"/>
      <c r="HC101" s="193"/>
      <c r="HD101" s="193"/>
      <c r="HE101" s="193"/>
      <c r="HF101" s="193"/>
      <c r="HG101" s="193"/>
      <c r="HH101" s="193"/>
      <c r="HI101" s="193"/>
      <c r="HJ101" s="193"/>
      <c r="HK101" s="193"/>
      <c r="HL101" s="193"/>
      <c r="HM101" s="193"/>
      <c r="HN101" s="193"/>
      <c r="HO101" s="193"/>
      <c r="HP101" s="193"/>
      <c r="HQ101" s="193"/>
      <c r="HR101" s="193"/>
      <c r="HS101" s="193"/>
      <c r="HT101" s="193"/>
      <c r="HU101" s="193"/>
      <c r="HV101" s="193"/>
      <c r="HW101" s="193"/>
      <c r="HX101" s="193"/>
      <c r="HY101" s="193"/>
      <c r="HZ101" s="193"/>
      <c r="IA101" s="193"/>
      <c r="IB101" s="193"/>
      <c r="IC101" s="193"/>
      <c r="ID101" s="193"/>
      <c r="IE101" s="193"/>
      <c r="IF101" s="193"/>
      <c r="IG101" s="193"/>
      <c r="IH101" s="193"/>
      <c r="II101" s="193"/>
      <c r="IJ101" s="193"/>
      <c r="IK101" s="193"/>
      <c r="IL101" s="193"/>
      <c r="IM101" s="193"/>
      <c r="IN101" s="193"/>
      <c r="IO101" s="193"/>
      <c r="IP101" s="193"/>
      <c r="IQ101" s="193"/>
      <c r="IR101" s="193"/>
      <c r="IS101" s="193"/>
      <c r="IT101" s="193"/>
      <c r="IU101" s="193"/>
      <c r="IV101" s="193"/>
      <c r="IW101" s="193"/>
      <c r="IX101" s="193"/>
      <c r="IY101" s="193"/>
    </row>
    <row r="102" spans="1:259" s="199" customFormat="1" ht="12.75" customHeight="1" x14ac:dyDescent="0.15">
      <c r="A102" s="196"/>
      <c r="B102" s="197"/>
      <c r="C102" s="197"/>
      <c r="D102" s="197"/>
      <c r="E102" s="198" t="s">
        <v>269</v>
      </c>
      <c r="F102" s="162"/>
      <c r="G102" s="162"/>
      <c r="H102" s="162"/>
      <c r="I102" s="198"/>
      <c r="J102" s="198"/>
      <c r="K102" s="198"/>
      <c r="L102" s="411"/>
      <c r="M102" s="411"/>
      <c r="N102" s="411"/>
      <c r="O102" s="149"/>
      <c r="P102" s="149"/>
      <c r="Q102" s="149"/>
      <c r="R102" s="198"/>
      <c r="S102" s="198"/>
      <c r="T102" s="417"/>
      <c r="U102" s="198"/>
      <c r="V102" s="198"/>
      <c r="W102" s="417"/>
      <c r="X102" s="198"/>
      <c r="Y102" s="198"/>
      <c r="Z102" s="417"/>
      <c r="AA102" s="195"/>
    </row>
    <row r="103" spans="1:259" s="199" customFormat="1" ht="12.75" customHeight="1" x14ac:dyDescent="0.15">
      <c r="A103" s="196" t="s">
        <v>368</v>
      </c>
      <c r="B103" s="197" t="s">
        <v>360</v>
      </c>
      <c r="C103" s="197" t="s">
        <v>284</v>
      </c>
      <c r="D103" s="197" t="s">
        <v>267</v>
      </c>
      <c r="E103" s="198" t="s">
        <v>369</v>
      </c>
      <c r="F103" s="162">
        <f>G103+H103</f>
        <v>0</v>
      </c>
      <c r="G103" s="162">
        <v>0</v>
      </c>
      <c r="H103" s="162">
        <v>0</v>
      </c>
      <c r="I103" s="88">
        <f>J103+K103</f>
        <v>0</v>
      </c>
      <c r="J103" s="88">
        <v>0</v>
      </c>
      <c r="K103" s="88">
        <v>0</v>
      </c>
      <c r="L103" s="412">
        <f>M103+N103</f>
        <v>0</v>
      </c>
      <c r="M103" s="412">
        <v>0</v>
      </c>
      <c r="N103" s="412">
        <v>0</v>
      </c>
      <c r="O103" s="162"/>
      <c r="P103" s="162"/>
      <c r="Q103" s="162"/>
      <c r="R103" s="88">
        <f>S103+T103</f>
        <v>0</v>
      </c>
      <c r="S103" s="88">
        <v>0</v>
      </c>
      <c r="T103" s="377">
        <v>0</v>
      </c>
      <c r="U103" s="88">
        <f>V103+W103</f>
        <v>0</v>
      </c>
      <c r="V103" s="88">
        <v>0</v>
      </c>
      <c r="W103" s="377">
        <v>0</v>
      </c>
      <c r="X103" s="88">
        <f>Y103+Z103</f>
        <v>0</v>
      </c>
      <c r="Y103" s="88">
        <v>0</v>
      </c>
      <c r="Z103" s="377">
        <v>0</v>
      </c>
      <c r="AA103" s="195"/>
    </row>
    <row r="104" spans="1:259" s="199" customFormat="1" ht="12.75" customHeight="1" x14ac:dyDescent="0.15">
      <c r="A104" s="196">
        <v>2762</v>
      </c>
      <c r="B104" s="197" t="s">
        <v>360</v>
      </c>
      <c r="C104" s="197" t="s">
        <v>284</v>
      </c>
      <c r="D104" s="197">
        <v>2</v>
      </c>
      <c r="E104" s="198" t="s">
        <v>817</v>
      </c>
      <c r="F104" s="162">
        <f>G104+H104</f>
        <v>0</v>
      </c>
      <c r="G104" s="162">
        <v>0</v>
      </c>
      <c r="H104" s="162">
        <v>0</v>
      </c>
      <c r="I104" s="88">
        <f>J104+K104</f>
        <v>0</v>
      </c>
      <c r="J104" s="88">
        <v>0</v>
      </c>
      <c r="K104" s="88">
        <v>0</v>
      </c>
      <c r="L104" s="412">
        <f>M104+N104</f>
        <v>0</v>
      </c>
      <c r="M104" s="412">
        <v>0</v>
      </c>
      <c r="N104" s="412">
        <v>0</v>
      </c>
      <c r="O104" s="162"/>
      <c r="P104" s="162"/>
      <c r="Q104" s="162"/>
      <c r="R104" s="88">
        <f>S104+T104</f>
        <v>0</v>
      </c>
      <c r="S104" s="88">
        <v>0</v>
      </c>
      <c r="T104" s="377">
        <v>0</v>
      </c>
      <c r="U104" s="88">
        <f>V104+W104</f>
        <v>0</v>
      </c>
      <c r="V104" s="88">
        <v>0</v>
      </c>
      <c r="W104" s="377">
        <v>0</v>
      </c>
      <c r="X104" s="88">
        <f>Y104+Z104</f>
        <v>0</v>
      </c>
      <c r="Y104" s="88">
        <v>0</v>
      </c>
      <c r="Z104" s="377">
        <v>0</v>
      </c>
      <c r="AA104" s="195"/>
    </row>
    <row r="105" spans="1:259" s="199" customFormat="1" ht="12.75" customHeight="1" x14ac:dyDescent="0.15">
      <c r="A105" s="196" t="s">
        <v>370</v>
      </c>
      <c r="B105" s="197" t="s">
        <v>371</v>
      </c>
      <c r="C105" s="197" t="s">
        <v>264</v>
      </c>
      <c r="D105" s="197" t="s">
        <v>264</v>
      </c>
      <c r="E105" s="200" t="s">
        <v>372</v>
      </c>
      <c r="F105" s="188">
        <f t="shared" ref="F105:K105" si="124">F107+F110+F118+F121+F126</f>
        <v>5602.6</v>
      </c>
      <c r="G105" s="188">
        <f t="shared" si="124"/>
        <v>5602.6</v>
      </c>
      <c r="H105" s="188">
        <f t="shared" si="124"/>
        <v>0</v>
      </c>
      <c r="I105" s="188">
        <f t="shared" si="124"/>
        <v>67000</v>
      </c>
      <c r="J105" s="188">
        <f t="shared" si="124"/>
        <v>67000</v>
      </c>
      <c r="K105" s="188">
        <f t="shared" si="124"/>
        <v>0</v>
      </c>
      <c r="L105" s="410">
        <f t="shared" ref="L105:N105" si="125">L107+L110+L118+L121+L126</f>
        <v>62000</v>
      </c>
      <c r="M105" s="410">
        <f t="shared" si="125"/>
        <v>62000</v>
      </c>
      <c r="N105" s="410">
        <f t="shared" si="125"/>
        <v>0</v>
      </c>
      <c r="O105" s="188"/>
      <c r="P105" s="188"/>
      <c r="Q105" s="188"/>
      <c r="R105" s="188">
        <f t="shared" ref="R105:W105" si="126">R107+R110+R118+R121+R126</f>
        <v>67000</v>
      </c>
      <c r="S105" s="188">
        <f t="shared" si="126"/>
        <v>67000</v>
      </c>
      <c r="T105" s="416">
        <f t="shared" si="126"/>
        <v>0</v>
      </c>
      <c r="U105" s="188">
        <f t="shared" si="126"/>
        <v>67000</v>
      </c>
      <c r="V105" s="188">
        <f t="shared" si="126"/>
        <v>67000</v>
      </c>
      <c r="W105" s="416">
        <f t="shared" si="126"/>
        <v>0</v>
      </c>
      <c r="X105" s="188">
        <f t="shared" ref="X105:Z105" si="127">X107+X110+X118+X121+X126</f>
        <v>67000</v>
      </c>
      <c r="Y105" s="188">
        <f t="shared" si="127"/>
        <v>67000</v>
      </c>
      <c r="Z105" s="416">
        <f t="shared" si="127"/>
        <v>0</v>
      </c>
      <c r="AA105" s="195"/>
    </row>
    <row r="106" spans="1:259" s="199" customFormat="1" ht="12.75" customHeight="1" x14ac:dyDescent="0.15">
      <c r="A106" s="196"/>
      <c r="B106" s="197"/>
      <c r="C106" s="197"/>
      <c r="D106" s="197"/>
      <c r="E106" s="198" t="s">
        <v>74</v>
      </c>
      <c r="F106" s="162"/>
      <c r="G106" s="162"/>
      <c r="H106" s="162"/>
      <c r="I106" s="162"/>
      <c r="J106" s="162"/>
      <c r="K106" s="162"/>
      <c r="L106" s="322"/>
      <c r="M106" s="322"/>
      <c r="N106" s="322"/>
      <c r="O106" s="162"/>
      <c r="P106" s="162"/>
      <c r="Q106" s="162"/>
      <c r="R106" s="162"/>
      <c r="S106" s="162"/>
      <c r="T106" s="378"/>
      <c r="U106" s="162"/>
      <c r="V106" s="162"/>
      <c r="W106" s="378"/>
      <c r="X106" s="162"/>
      <c r="Y106" s="162"/>
      <c r="Z106" s="378"/>
      <c r="AA106" s="195"/>
    </row>
    <row r="107" spans="1:259" s="194" customFormat="1" ht="28.5" customHeight="1" x14ac:dyDescent="0.15">
      <c r="A107" s="190" t="s">
        <v>373</v>
      </c>
      <c r="B107" s="100" t="s">
        <v>371</v>
      </c>
      <c r="C107" s="100" t="s">
        <v>267</v>
      </c>
      <c r="D107" s="100" t="s">
        <v>264</v>
      </c>
      <c r="E107" s="202" t="s">
        <v>374</v>
      </c>
      <c r="F107" s="188">
        <f>G107+H107</f>
        <v>0</v>
      </c>
      <c r="G107" s="188">
        <f>G109</f>
        <v>0</v>
      </c>
      <c r="H107" s="188">
        <f>H109</f>
        <v>0</v>
      </c>
      <c r="I107" s="188">
        <f t="shared" ref="I107:K107" si="128">I109</f>
        <v>0</v>
      </c>
      <c r="J107" s="188">
        <f t="shared" si="128"/>
        <v>0</v>
      </c>
      <c r="K107" s="188">
        <f t="shared" si="128"/>
        <v>0</v>
      </c>
      <c r="L107" s="410">
        <f t="shared" ref="L107:N107" si="129">L109</f>
        <v>0</v>
      </c>
      <c r="M107" s="410">
        <f t="shared" si="129"/>
        <v>0</v>
      </c>
      <c r="N107" s="410">
        <f t="shared" si="129"/>
        <v>0</v>
      </c>
      <c r="O107" s="188"/>
      <c r="P107" s="188"/>
      <c r="Q107" s="188"/>
      <c r="R107" s="188">
        <f t="shared" ref="R107:W107" si="130">R109</f>
        <v>0</v>
      </c>
      <c r="S107" s="188">
        <f t="shared" si="130"/>
        <v>0</v>
      </c>
      <c r="T107" s="416">
        <f t="shared" si="130"/>
        <v>0</v>
      </c>
      <c r="U107" s="188">
        <f t="shared" si="130"/>
        <v>0</v>
      </c>
      <c r="V107" s="188">
        <f t="shared" si="130"/>
        <v>0</v>
      </c>
      <c r="W107" s="416">
        <f t="shared" si="130"/>
        <v>0</v>
      </c>
      <c r="X107" s="188">
        <f t="shared" ref="X107:Z107" si="131">X109</f>
        <v>0</v>
      </c>
      <c r="Y107" s="188">
        <f t="shared" si="131"/>
        <v>0</v>
      </c>
      <c r="Z107" s="416">
        <f t="shared" si="131"/>
        <v>0</v>
      </c>
      <c r="AA107" s="195"/>
      <c r="AB107" s="193"/>
      <c r="AC107" s="193"/>
      <c r="AD107" s="193"/>
      <c r="AE107" s="193"/>
      <c r="AF107" s="193"/>
      <c r="AG107" s="193"/>
      <c r="AH107" s="193"/>
      <c r="AI107" s="193"/>
      <c r="AJ107" s="193"/>
      <c r="AK107" s="193"/>
      <c r="AL107" s="193"/>
      <c r="AM107" s="193"/>
      <c r="AN107" s="193"/>
      <c r="AO107" s="193"/>
      <c r="AP107" s="193"/>
      <c r="AQ107" s="193"/>
      <c r="AR107" s="193"/>
      <c r="AS107" s="193"/>
      <c r="AT107" s="193"/>
      <c r="AU107" s="193"/>
      <c r="AV107" s="193"/>
      <c r="AW107" s="193"/>
      <c r="AX107" s="193"/>
      <c r="AY107" s="193"/>
      <c r="AZ107" s="193"/>
      <c r="BA107" s="193"/>
      <c r="BB107" s="193"/>
      <c r="BC107" s="193"/>
      <c r="BD107" s="193"/>
      <c r="BE107" s="193"/>
      <c r="BF107" s="193"/>
      <c r="BG107" s="193"/>
      <c r="BH107" s="193"/>
      <c r="BI107" s="193"/>
      <c r="BJ107" s="193"/>
      <c r="BK107" s="193"/>
      <c r="BL107" s="193"/>
      <c r="BM107" s="193"/>
      <c r="BN107" s="193"/>
      <c r="BO107" s="193"/>
      <c r="BP107" s="193"/>
      <c r="BQ107" s="193"/>
      <c r="BR107" s="193"/>
      <c r="BS107" s="193"/>
      <c r="BT107" s="193"/>
      <c r="BU107" s="193"/>
      <c r="BV107" s="193"/>
      <c r="BW107" s="193"/>
      <c r="BX107" s="193"/>
      <c r="BY107" s="193"/>
      <c r="BZ107" s="193"/>
      <c r="CA107" s="193"/>
      <c r="CB107" s="193"/>
      <c r="CC107" s="193"/>
      <c r="CD107" s="193"/>
      <c r="CE107" s="193"/>
      <c r="CF107" s="193"/>
      <c r="CG107" s="193"/>
      <c r="CH107" s="193"/>
      <c r="CI107" s="193"/>
      <c r="CJ107" s="193"/>
      <c r="CK107" s="193"/>
      <c r="CL107" s="193"/>
      <c r="CM107" s="193"/>
      <c r="CN107" s="193"/>
      <c r="CO107" s="193"/>
      <c r="CP107" s="193"/>
      <c r="CQ107" s="193"/>
      <c r="CR107" s="193"/>
      <c r="CS107" s="193"/>
      <c r="CT107" s="193"/>
      <c r="CU107" s="193"/>
      <c r="CV107" s="193"/>
      <c r="CW107" s="193"/>
      <c r="CX107" s="193"/>
      <c r="CY107" s="193"/>
      <c r="CZ107" s="193"/>
      <c r="DA107" s="193"/>
      <c r="DB107" s="193"/>
      <c r="DC107" s="193"/>
      <c r="DD107" s="193"/>
      <c r="DE107" s="193"/>
      <c r="DF107" s="193"/>
      <c r="DG107" s="193"/>
      <c r="DH107" s="193"/>
      <c r="DI107" s="193"/>
      <c r="DJ107" s="193"/>
      <c r="DK107" s="193"/>
      <c r="DL107" s="193"/>
      <c r="DM107" s="193"/>
      <c r="DN107" s="193"/>
      <c r="DO107" s="193"/>
      <c r="DP107" s="193"/>
      <c r="DQ107" s="193"/>
      <c r="DR107" s="193"/>
      <c r="DS107" s="193"/>
      <c r="DT107" s="193"/>
      <c r="DU107" s="193"/>
      <c r="DV107" s="193"/>
      <c r="DW107" s="193"/>
      <c r="DX107" s="193"/>
      <c r="DY107" s="193"/>
      <c r="DZ107" s="193"/>
      <c r="EA107" s="193"/>
      <c r="EB107" s="193"/>
      <c r="EC107" s="193"/>
      <c r="ED107" s="193"/>
      <c r="EE107" s="193"/>
      <c r="EF107" s="193"/>
      <c r="EG107" s="193"/>
      <c r="EH107" s="193"/>
      <c r="EI107" s="193"/>
      <c r="EJ107" s="193"/>
      <c r="EK107" s="193"/>
      <c r="EL107" s="193"/>
      <c r="EM107" s="193"/>
      <c r="EN107" s="193"/>
      <c r="EO107" s="193"/>
      <c r="EP107" s="193"/>
      <c r="EQ107" s="193"/>
      <c r="ER107" s="193"/>
      <c r="ES107" s="193"/>
      <c r="ET107" s="193"/>
      <c r="EU107" s="193"/>
      <c r="EV107" s="193"/>
      <c r="EW107" s="193"/>
      <c r="EX107" s="193"/>
      <c r="EY107" s="193"/>
      <c r="EZ107" s="193"/>
      <c r="FA107" s="193"/>
      <c r="FB107" s="193"/>
      <c r="FC107" s="193"/>
      <c r="FD107" s="193"/>
      <c r="FE107" s="193"/>
      <c r="FF107" s="193"/>
      <c r="FG107" s="193"/>
      <c r="FH107" s="193"/>
      <c r="FI107" s="193"/>
      <c r="FJ107" s="193"/>
      <c r="FK107" s="193"/>
      <c r="FL107" s="193"/>
      <c r="FM107" s="193"/>
      <c r="FN107" s="193"/>
      <c r="FO107" s="193"/>
      <c r="FP107" s="193"/>
      <c r="FQ107" s="193"/>
      <c r="FR107" s="193"/>
      <c r="FS107" s="193"/>
      <c r="FT107" s="193"/>
      <c r="FU107" s="193"/>
      <c r="FV107" s="193"/>
      <c r="FW107" s="193"/>
      <c r="FX107" s="193"/>
      <c r="FY107" s="193"/>
      <c r="FZ107" s="193"/>
      <c r="GA107" s="193"/>
      <c r="GB107" s="193"/>
      <c r="GC107" s="193"/>
      <c r="GD107" s="193"/>
      <c r="GE107" s="193"/>
      <c r="GF107" s="193"/>
      <c r="GG107" s="193"/>
      <c r="GH107" s="193"/>
      <c r="GI107" s="193"/>
      <c r="GJ107" s="193"/>
      <c r="GK107" s="193"/>
      <c r="GL107" s="193"/>
      <c r="GM107" s="193"/>
      <c r="GN107" s="193"/>
      <c r="GO107" s="193"/>
      <c r="GP107" s="193"/>
      <c r="GQ107" s="193"/>
      <c r="GR107" s="193"/>
      <c r="GS107" s="193"/>
      <c r="GT107" s="193"/>
      <c r="GU107" s="193"/>
      <c r="GV107" s="193"/>
      <c r="GW107" s="193"/>
      <c r="GX107" s="193"/>
      <c r="GY107" s="193"/>
      <c r="GZ107" s="193"/>
      <c r="HA107" s="193"/>
      <c r="HB107" s="193"/>
      <c r="HC107" s="193"/>
      <c r="HD107" s="193"/>
      <c r="HE107" s="193"/>
      <c r="HF107" s="193"/>
      <c r="HG107" s="193"/>
      <c r="HH107" s="193"/>
      <c r="HI107" s="193"/>
      <c r="HJ107" s="193"/>
      <c r="HK107" s="193"/>
      <c r="HL107" s="193"/>
      <c r="HM107" s="193"/>
      <c r="HN107" s="193"/>
      <c r="HO107" s="193"/>
      <c r="HP107" s="193"/>
      <c r="HQ107" s="193"/>
      <c r="HR107" s="193"/>
      <c r="HS107" s="193"/>
      <c r="HT107" s="193"/>
      <c r="HU107" s="193"/>
      <c r="HV107" s="193"/>
      <c r="HW107" s="193"/>
      <c r="HX107" s="193"/>
      <c r="HY107" s="193"/>
      <c r="HZ107" s="193"/>
      <c r="IA107" s="193"/>
      <c r="IB107" s="193"/>
      <c r="IC107" s="193"/>
      <c r="ID107" s="193"/>
      <c r="IE107" s="193"/>
      <c r="IF107" s="193"/>
      <c r="IG107" s="193"/>
      <c r="IH107" s="193"/>
      <c r="II107" s="193"/>
      <c r="IJ107" s="193"/>
      <c r="IK107" s="193"/>
      <c r="IL107" s="193"/>
      <c r="IM107" s="193"/>
      <c r="IN107" s="193"/>
      <c r="IO107" s="193"/>
      <c r="IP107" s="193"/>
      <c r="IQ107" s="193"/>
      <c r="IR107" s="193"/>
      <c r="IS107" s="193"/>
      <c r="IT107" s="193"/>
      <c r="IU107" s="193"/>
      <c r="IV107" s="193"/>
      <c r="IW107" s="193"/>
      <c r="IX107" s="193"/>
      <c r="IY107" s="193"/>
    </row>
    <row r="108" spans="1:259" s="199" customFormat="1" ht="12.75" customHeight="1" x14ac:dyDescent="0.15">
      <c r="A108" s="196"/>
      <c r="B108" s="197"/>
      <c r="C108" s="197"/>
      <c r="D108" s="197"/>
      <c r="E108" s="198" t="s">
        <v>269</v>
      </c>
      <c r="F108" s="162"/>
      <c r="G108" s="162"/>
      <c r="H108" s="162"/>
      <c r="I108" s="198"/>
      <c r="J108" s="198"/>
      <c r="K108" s="198"/>
      <c r="L108" s="411"/>
      <c r="M108" s="411"/>
      <c r="N108" s="411"/>
      <c r="O108" s="149"/>
      <c r="P108" s="149"/>
      <c r="Q108" s="149"/>
      <c r="R108" s="198"/>
      <c r="S108" s="198"/>
      <c r="T108" s="417"/>
      <c r="U108" s="198"/>
      <c r="V108" s="198"/>
      <c r="W108" s="417"/>
      <c r="X108" s="198"/>
      <c r="Y108" s="198"/>
      <c r="Z108" s="417"/>
      <c r="AA108" s="195"/>
    </row>
    <row r="109" spans="1:259" s="199" customFormat="1" ht="12.75" customHeight="1" x14ac:dyDescent="0.15">
      <c r="A109" s="196" t="s">
        <v>375</v>
      </c>
      <c r="B109" s="197" t="s">
        <v>371</v>
      </c>
      <c r="C109" s="197" t="s">
        <v>267</v>
      </c>
      <c r="D109" s="197" t="s">
        <v>267</v>
      </c>
      <c r="E109" s="198" t="s">
        <v>374</v>
      </c>
      <c r="F109" s="162">
        <f>G109+H109</f>
        <v>0</v>
      </c>
      <c r="G109" s="162">
        <v>0</v>
      </c>
      <c r="H109" s="162">
        <f>G109</f>
        <v>0</v>
      </c>
      <c r="I109" s="88">
        <f>J109+K109</f>
        <v>0</v>
      </c>
      <c r="J109" s="88">
        <v>0</v>
      </c>
      <c r="K109" s="88"/>
      <c r="L109" s="412">
        <f>M109+N109</f>
        <v>0</v>
      </c>
      <c r="M109" s="412">
        <v>0</v>
      </c>
      <c r="N109" s="412"/>
      <c r="O109" s="162"/>
      <c r="P109" s="162"/>
      <c r="Q109" s="162"/>
      <c r="R109" s="88">
        <f>S109+T109</f>
        <v>0</v>
      </c>
      <c r="S109" s="88">
        <v>0</v>
      </c>
      <c r="T109" s="377"/>
      <c r="U109" s="88">
        <f>V109+W109</f>
        <v>0</v>
      </c>
      <c r="V109" s="88">
        <v>0</v>
      </c>
      <c r="W109" s="377"/>
      <c r="X109" s="88">
        <f>Y109+Z109</f>
        <v>0</v>
      </c>
      <c r="Y109" s="88">
        <v>0</v>
      </c>
      <c r="Z109" s="377"/>
      <c r="AA109" s="195"/>
    </row>
    <row r="110" spans="1:259" s="194" customFormat="1" ht="28.5" customHeight="1" x14ac:dyDescent="0.15">
      <c r="A110" s="190" t="s">
        <v>376</v>
      </c>
      <c r="B110" s="100" t="s">
        <v>371</v>
      </c>
      <c r="C110" s="100" t="s">
        <v>291</v>
      </c>
      <c r="D110" s="100" t="s">
        <v>264</v>
      </c>
      <c r="E110" s="202" t="s">
        <v>377</v>
      </c>
      <c r="F110" s="188">
        <f t="shared" ref="F110:K110" si="132">SUM(F112:F117)</f>
        <v>5602.6</v>
      </c>
      <c r="G110" s="188">
        <f t="shared" si="132"/>
        <v>5602.6</v>
      </c>
      <c r="H110" s="188">
        <f t="shared" si="132"/>
        <v>0</v>
      </c>
      <c r="I110" s="188">
        <f t="shared" si="132"/>
        <v>67000</v>
      </c>
      <c r="J110" s="188">
        <f t="shared" si="132"/>
        <v>67000</v>
      </c>
      <c r="K110" s="188">
        <f t="shared" si="132"/>
        <v>0</v>
      </c>
      <c r="L110" s="410">
        <f t="shared" ref="L110:N110" si="133">SUM(L112:L117)</f>
        <v>62000</v>
      </c>
      <c r="M110" s="410">
        <f t="shared" si="133"/>
        <v>62000</v>
      </c>
      <c r="N110" s="410">
        <f t="shared" si="133"/>
        <v>0</v>
      </c>
      <c r="O110" s="188"/>
      <c r="P110" s="188"/>
      <c r="Q110" s="188"/>
      <c r="R110" s="188">
        <f t="shared" ref="R110:W110" si="134">SUM(R112:R117)</f>
        <v>67000</v>
      </c>
      <c r="S110" s="188">
        <f t="shared" si="134"/>
        <v>67000</v>
      </c>
      <c r="T110" s="416">
        <f t="shared" si="134"/>
        <v>0</v>
      </c>
      <c r="U110" s="188">
        <f t="shared" si="134"/>
        <v>67000</v>
      </c>
      <c r="V110" s="188">
        <f t="shared" si="134"/>
        <v>67000</v>
      </c>
      <c r="W110" s="416">
        <f t="shared" si="134"/>
        <v>0</v>
      </c>
      <c r="X110" s="188">
        <f t="shared" ref="X110:Z110" si="135">SUM(X112:X117)</f>
        <v>67000</v>
      </c>
      <c r="Y110" s="188">
        <f t="shared" si="135"/>
        <v>67000</v>
      </c>
      <c r="Z110" s="416">
        <f t="shared" si="135"/>
        <v>0</v>
      </c>
      <c r="AA110" s="195"/>
      <c r="AB110" s="193"/>
      <c r="AC110" s="193"/>
      <c r="AD110" s="193"/>
      <c r="AE110" s="193"/>
      <c r="AF110" s="193"/>
      <c r="AG110" s="193"/>
      <c r="AH110" s="193"/>
      <c r="AI110" s="193"/>
      <c r="AJ110" s="193"/>
      <c r="AK110" s="193"/>
      <c r="AL110" s="193"/>
      <c r="AM110" s="193"/>
      <c r="AN110" s="193"/>
      <c r="AO110" s="193"/>
      <c r="AP110" s="193"/>
      <c r="AQ110" s="193"/>
      <c r="AR110" s="193"/>
      <c r="AS110" s="193"/>
      <c r="AT110" s="193"/>
      <c r="AU110" s="193"/>
      <c r="AV110" s="193"/>
      <c r="AW110" s="193"/>
      <c r="AX110" s="193"/>
      <c r="AY110" s="193"/>
      <c r="AZ110" s="193"/>
      <c r="BA110" s="193"/>
      <c r="BB110" s="193"/>
      <c r="BC110" s="193"/>
      <c r="BD110" s="193"/>
      <c r="BE110" s="193"/>
      <c r="BF110" s="193"/>
      <c r="BG110" s="193"/>
      <c r="BH110" s="193"/>
      <c r="BI110" s="193"/>
      <c r="BJ110" s="193"/>
      <c r="BK110" s="193"/>
      <c r="BL110" s="193"/>
      <c r="BM110" s="193"/>
      <c r="BN110" s="193"/>
      <c r="BO110" s="193"/>
      <c r="BP110" s="193"/>
      <c r="BQ110" s="193"/>
      <c r="BR110" s="193"/>
      <c r="BS110" s="193"/>
      <c r="BT110" s="193"/>
      <c r="BU110" s="193"/>
      <c r="BV110" s="193"/>
      <c r="BW110" s="193"/>
      <c r="BX110" s="193"/>
      <c r="BY110" s="193"/>
      <c r="BZ110" s="193"/>
      <c r="CA110" s="193"/>
      <c r="CB110" s="193"/>
      <c r="CC110" s="193"/>
      <c r="CD110" s="193"/>
      <c r="CE110" s="193"/>
      <c r="CF110" s="193"/>
      <c r="CG110" s="193"/>
      <c r="CH110" s="193"/>
      <c r="CI110" s="193"/>
      <c r="CJ110" s="193"/>
      <c r="CK110" s="193"/>
      <c r="CL110" s="193"/>
      <c r="CM110" s="193"/>
      <c r="CN110" s="193"/>
      <c r="CO110" s="193"/>
      <c r="CP110" s="193"/>
      <c r="CQ110" s="193"/>
      <c r="CR110" s="193"/>
      <c r="CS110" s="193"/>
      <c r="CT110" s="193"/>
      <c r="CU110" s="193"/>
      <c r="CV110" s="193"/>
      <c r="CW110" s="193"/>
      <c r="CX110" s="193"/>
      <c r="CY110" s="193"/>
      <c r="CZ110" s="193"/>
      <c r="DA110" s="193"/>
      <c r="DB110" s="193"/>
      <c r="DC110" s="193"/>
      <c r="DD110" s="193"/>
      <c r="DE110" s="193"/>
      <c r="DF110" s="193"/>
      <c r="DG110" s="193"/>
      <c r="DH110" s="193"/>
      <c r="DI110" s="193"/>
      <c r="DJ110" s="193"/>
      <c r="DK110" s="193"/>
      <c r="DL110" s="193"/>
      <c r="DM110" s="193"/>
      <c r="DN110" s="193"/>
      <c r="DO110" s="193"/>
      <c r="DP110" s="193"/>
      <c r="DQ110" s="193"/>
      <c r="DR110" s="193"/>
      <c r="DS110" s="193"/>
      <c r="DT110" s="193"/>
      <c r="DU110" s="193"/>
      <c r="DV110" s="193"/>
      <c r="DW110" s="193"/>
      <c r="DX110" s="193"/>
      <c r="DY110" s="193"/>
      <c r="DZ110" s="193"/>
      <c r="EA110" s="193"/>
      <c r="EB110" s="193"/>
      <c r="EC110" s="193"/>
      <c r="ED110" s="193"/>
      <c r="EE110" s="193"/>
      <c r="EF110" s="193"/>
      <c r="EG110" s="193"/>
      <c r="EH110" s="193"/>
      <c r="EI110" s="193"/>
      <c r="EJ110" s="193"/>
      <c r="EK110" s="193"/>
      <c r="EL110" s="193"/>
      <c r="EM110" s="193"/>
      <c r="EN110" s="193"/>
      <c r="EO110" s="193"/>
      <c r="EP110" s="193"/>
      <c r="EQ110" s="193"/>
      <c r="ER110" s="193"/>
      <c r="ES110" s="193"/>
      <c r="ET110" s="193"/>
      <c r="EU110" s="193"/>
      <c r="EV110" s="193"/>
      <c r="EW110" s="193"/>
      <c r="EX110" s="193"/>
      <c r="EY110" s="193"/>
      <c r="EZ110" s="193"/>
      <c r="FA110" s="193"/>
      <c r="FB110" s="193"/>
      <c r="FC110" s="193"/>
      <c r="FD110" s="193"/>
      <c r="FE110" s="193"/>
      <c r="FF110" s="193"/>
      <c r="FG110" s="193"/>
      <c r="FH110" s="193"/>
      <c r="FI110" s="193"/>
      <c r="FJ110" s="193"/>
      <c r="FK110" s="193"/>
      <c r="FL110" s="193"/>
      <c r="FM110" s="193"/>
      <c r="FN110" s="193"/>
      <c r="FO110" s="193"/>
      <c r="FP110" s="193"/>
      <c r="FQ110" s="193"/>
      <c r="FR110" s="193"/>
      <c r="FS110" s="193"/>
      <c r="FT110" s="193"/>
      <c r="FU110" s="193"/>
      <c r="FV110" s="193"/>
      <c r="FW110" s="193"/>
      <c r="FX110" s="193"/>
      <c r="FY110" s="193"/>
      <c r="FZ110" s="193"/>
      <c r="GA110" s="193"/>
      <c r="GB110" s="193"/>
      <c r="GC110" s="193"/>
      <c r="GD110" s="193"/>
      <c r="GE110" s="193"/>
      <c r="GF110" s="193"/>
      <c r="GG110" s="193"/>
      <c r="GH110" s="193"/>
      <c r="GI110" s="193"/>
      <c r="GJ110" s="193"/>
      <c r="GK110" s="193"/>
      <c r="GL110" s="193"/>
      <c r="GM110" s="193"/>
      <c r="GN110" s="193"/>
      <c r="GO110" s="193"/>
      <c r="GP110" s="193"/>
      <c r="GQ110" s="193"/>
      <c r="GR110" s="193"/>
      <c r="GS110" s="193"/>
      <c r="GT110" s="193"/>
      <c r="GU110" s="193"/>
      <c r="GV110" s="193"/>
      <c r="GW110" s="193"/>
      <c r="GX110" s="193"/>
      <c r="GY110" s="193"/>
      <c r="GZ110" s="193"/>
      <c r="HA110" s="193"/>
      <c r="HB110" s="193"/>
      <c r="HC110" s="193"/>
      <c r="HD110" s="193"/>
      <c r="HE110" s="193"/>
      <c r="HF110" s="193"/>
      <c r="HG110" s="193"/>
      <c r="HH110" s="193"/>
      <c r="HI110" s="193"/>
      <c r="HJ110" s="193"/>
      <c r="HK110" s="193"/>
      <c r="HL110" s="193"/>
      <c r="HM110" s="193"/>
      <c r="HN110" s="193"/>
      <c r="HO110" s="193"/>
      <c r="HP110" s="193"/>
      <c r="HQ110" s="193"/>
      <c r="HR110" s="193"/>
      <c r="HS110" s="193"/>
      <c r="HT110" s="193"/>
      <c r="HU110" s="193"/>
      <c r="HV110" s="193"/>
      <c r="HW110" s="193"/>
      <c r="HX110" s="193"/>
      <c r="HY110" s="193"/>
      <c r="HZ110" s="193"/>
      <c r="IA110" s="193"/>
      <c r="IB110" s="193"/>
      <c r="IC110" s="193"/>
      <c r="ID110" s="193"/>
      <c r="IE110" s="193"/>
      <c r="IF110" s="193"/>
      <c r="IG110" s="193"/>
      <c r="IH110" s="193"/>
      <c r="II110" s="193"/>
      <c r="IJ110" s="193"/>
      <c r="IK110" s="193"/>
      <c r="IL110" s="193"/>
      <c r="IM110" s="193"/>
      <c r="IN110" s="193"/>
      <c r="IO110" s="193"/>
      <c r="IP110" s="193"/>
      <c r="IQ110" s="193"/>
      <c r="IR110" s="193"/>
      <c r="IS110" s="193"/>
      <c r="IT110" s="193"/>
      <c r="IU110" s="193"/>
      <c r="IV110" s="193"/>
      <c r="IW110" s="193"/>
      <c r="IX110" s="193"/>
      <c r="IY110" s="193"/>
    </row>
    <row r="111" spans="1:259" s="199" customFormat="1" ht="12.75" customHeight="1" x14ac:dyDescent="0.15">
      <c r="A111" s="196"/>
      <c r="B111" s="197"/>
      <c r="C111" s="197"/>
      <c r="D111" s="197"/>
      <c r="E111" s="198" t="s">
        <v>269</v>
      </c>
      <c r="F111" s="162"/>
      <c r="G111" s="162"/>
      <c r="H111" s="162"/>
      <c r="I111" s="198"/>
      <c r="J111" s="198"/>
      <c r="K111" s="198"/>
      <c r="L111" s="411"/>
      <c r="M111" s="411"/>
      <c r="N111" s="411"/>
      <c r="O111" s="149"/>
      <c r="P111" s="149"/>
      <c r="Q111" s="149"/>
      <c r="R111" s="198"/>
      <c r="S111" s="198"/>
      <c r="T111" s="417"/>
      <c r="U111" s="198"/>
      <c r="V111" s="198"/>
      <c r="W111" s="417"/>
      <c r="X111" s="198"/>
      <c r="Y111" s="198"/>
      <c r="Z111" s="417"/>
      <c r="AA111" s="195"/>
    </row>
    <row r="112" spans="1:259" s="199" customFormat="1" ht="12.75" customHeight="1" x14ac:dyDescent="0.15">
      <c r="A112" s="196" t="s">
        <v>378</v>
      </c>
      <c r="B112" s="197" t="s">
        <v>371</v>
      </c>
      <c r="C112" s="197" t="s">
        <v>291</v>
      </c>
      <c r="D112" s="197" t="s">
        <v>267</v>
      </c>
      <c r="E112" s="198" t="s">
        <v>379</v>
      </c>
      <c r="F112" s="162">
        <f t="shared" ref="F112:F118" si="136">G112+H112</f>
        <v>0</v>
      </c>
      <c r="G112" s="162"/>
      <c r="H112" s="162"/>
      <c r="I112" s="88">
        <f t="shared" ref="I112:I117" si="137">J112+K112</f>
        <v>0</v>
      </c>
      <c r="J112" s="88"/>
      <c r="K112" s="88"/>
      <c r="L112" s="412">
        <f t="shared" ref="L112:L117" si="138">M112+N112</f>
        <v>0</v>
      </c>
      <c r="M112" s="412"/>
      <c r="N112" s="412"/>
      <c r="O112" s="162"/>
      <c r="P112" s="162"/>
      <c r="Q112" s="162"/>
      <c r="R112" s="88">
        <f t="shared" ref="R112:R117" si="139">S112+T112</f>
        <v>0</v>
      </c>
      <c r="S112" s="88"/>
      <c r="T112" s="377"/>
      <c r="U112" s="88">
        <f t="shared" ref="U112:U117" si="140">V112+W112</f>
        <v>0</v>
      </c>
      <c r="V112" s="88"/>
      <c r="W112" s="377"/>
      <c r="X112" s="88">
        <f t="shared" ref="X112:X117" si="141">Y112+Z112</f>
        <v>0</v>
      </c>
      <c r="Y112" s="88"/>
      <c r="Z112" s="377"/>
      <c r="AA112" s="195"/>
    </row>
    <row r="113" spans="1:259" s="199" customFormat="1" ht="12.75" customHeight="1" x14ac:dyDescent="0.15">
      <c r="A113" s="196" t="s">
        <v>380</v>
      </c>
      <c r="B113" s="197" t="s">
        <v>371</v>
      </c>
      <c r="C113" s="197" t="s">
        <v>291</v>
      </c>
      <c r="D113" s="197" t="s">
        <v>291</v>
      </c>
      <c r="E113" s="198" t="s">
        <v>381</v>
      </c>
      <c r="F113" s="162">
        <f t="shared" si="136"/>
        <v>0</v>
      </c>
      <c r="G113" s="162">
        <v>0</v>
      </c>
      <c r="H113" s="162">
        <f>G113</f>
        <v>0</v>
      </c>
      <c r="I113" s="88">
        <f t="shared" si="137"/>
        <v>0</v>
      </c>
      <c r="J113" s="88">
        <v>0</v>
      </c>
      <c r="K113" s="88">
        <v>0</v>
      </c>
      <c r="L113" s="412">
        <f t="shared" si="138"/>
        <v>0</v>
      </c>
      <c r="M113" s="412">
        <v>0</v>
      </c>
      <c r="N113" s="412">
        <v>0</v>
      </c>
      <c r="O113" s="162"/>
      <c r="P113" s="162"/>
      <c r="Q113" s="162"/>
      <c r="R113" s="88">
        <f t="shared" si="139"/>
        <v>0</v>
      </c>
      <c r="S113" s="88">
        <v>0</v>
      </c>
      <c r="T113" s="377">
        <v>0</v>
      </c>
      <c r="U113" s="88">
        <f t="shared" si="140"/>
        <v>0</v>
      </c>
      <c r="V113" s="88">
        <v>0</v>
      </c>
      <c r="W113" s="377">
        <v>0</v>
      </c>
      <c r="X113" s="88">
        <f t="shared" si="141"/>
        <v>0</v>
      </c>
      <c r="Y113" s="88">
        <v>0</v>
      </c>
      <c r="Z113" s="377">
        <v>0</v>
      </c>
      <c r="AA113" s="195"/>
    </row>
    <row r="114" spans="1:259" s="199" customFormat="1" ht="12.75" customHeight="1" x14ac:dyDescent="0.15">
      <c r="A114" s="196" t="s">
        <v>382</v>
      </c>
      <c r="B114" s="197" t="s">
        <v>371</v>
      </c>
      <c r="C114" s="197" t="s">
        <v>291</v>
      </c>
      <c r="D114" s="197" t="s">
        <v>273</v>
      </c>
      <c r="E114" s="198" t="s">
        <v>383</v>
      </c>
      <c r="F114" s="162">
        <f t="shared" si="136"/>
        <v>0</v>
      </c>
      <c r="G114" s="162">
        <v>0</v>
      </c>
      <c r="H114" s="162">
        <f>G114</f>
        <v>0</v>
      </c>
      <c r="I114" s="88">
        <f t="shared" si="137"/>
        <v>24000</v>
      </c>
      <c r="J114" s="88">
        <v>24000</v>
      </c>
      <c r="K114" s="88">
        <v>0</v>
      </c>
      <c r="L114" s="412">
        <f t="shared" si="138"/>
        <v>24000</v>
      </c>
      <c r="M114" s="412">
        <v>24000</v>
      </c>
      <c r="N114" s="412">
        <v>0</v>
      </c>
      <c r="O114" s="162"/>
      <c r="P114" s="162"/>
      <c r="Q114" s="162"/>
      <c r="R114" s="88">
        <f t="shared" si="139"/>
        <v>24000</v>
      </c>
      <c r="S114" s="88">
        <v>24000</v>
      </c>
      <c r="T114" s="377">
        <v>0</v>
      </c>
      <c r="U114" s="88">
        <f t="shared" si="140"/>
        <v>24000</v>
      </c>
      <c r="V114" s="88">
        <v>24000</v>
      </c>
      <c r="W114" s="377">
        <v>0</v>
      </c>
      <c r="X114" s="88">
        <f t="shared" si="141"/>
        <v>24000</v>
      </c>
      <c r="Y114" s="88">
        <v>24000</v>
      </c>
      <c r="Z114" s="377">
        <v>0</v>
      </c>
      <c r="AA114" s="195"/>
    </row>
    <row r="115" spans="1:259" s="199" customFormat="1" ht="12.75" customHeight="1" x14ac:dyDescent="0.15">
      <c r="A115" s="196" t="s">
        <v>384</v>
      </c>
      <c r="B115" s="197" t="s">
        <v>371</v>
      </c>
      <c r="C115" s="197" t="s">
        <v>291</v>
      </c>
      <c r="D115" s="197" t="s">
        <v>307</v>
      </c>
      <c r="E115" s="198" t="s">
        <v>385</v>
      </c>
      <c r="F115" s="162">
        <f t="shared" si="136"/>
        <v>5602.6</v>
      </c>
      <c r="G115" s="162">
        <v>5602.6</v>
      </c>
      <c r="H115" s="162"/>
      <c r="I115" s="88">
        <f t="shared" si="137"/>
        <v>43000</v>
      </c>
      <c r="J115" s="88">
        <v>43000</v>
      </c>
      <c r="K115" s="88">
        <v>0</v>
      </c>
      <c r="L115" s="412">
        <f t="shared" si="138"/>
        <v>38000</v>
      </c>
      <c r="M115" s="412">
        <v>38000</v>
      </c>
      <c r="N115" s="412">
        <v>0</v>
      </c>
      <c r="O115" s="162"/>
      <c r="P115" s="162"/>
      <c r="Q115" s="162"/>
      <c r="R115" s="88">
        <f t="shared" si="139"/>
        <v>43000</v>
      </c>
      <c r="S115" s="88">
        <v>43000</v>
      </c>
      <c r="T115" s="377">
        <v>0</v>
      </c>
      <c r="U115" s="88">
        <f t="shared" si="140"/>
        <v>43000</v>
      </c>
      <c r="V115" s="88">
        <v>43000</v>
      </c>
      <c r="W115" s="377">
        <v>0</v>
      </c>
      <c r="X115" s="88">
        <f t="shared" si="141"/>
        <v>43000</v>
      </c>
      <c r="Y115" s="88">
        <v>43000</v>
      </c>
      <c r="Z115" s="377">
        <v>0</v>
      </c>
      <c r="AA115" s="195"/>
    </row>
    <row r="116" spans="1:259" s="199" customFormat="1" ht="12.75" customHeight="1" x14ac:dyDescent="0.15">
      <c r="A116" s="196" t="s">
        <v>386</v>
      </c>
      <c r="B116" s="197" t="s">
        <v>371</v>
      </c>
      <c r="C116" s="197" t="s">
        <v>291</v>
      </c>
      <c r="D116" s="197" t="s">
        <v>280</v>
      </c>
      <c r="E116" s="198" t="s">
        <v>387</v>
      </c>
      <c r="F116" s="162">
        <f t="shared" si="136"/>
        <v>0</v>
      </c>
      <c r="G116" s="162">
        <v>0</v>
      </c>
      <c r="H116" s="162">
        <f>G116</f>
        <v>0</v>
      </c>
      <c r="I116" s="88">
        <f t="shared" si="137"/>
        <v>0</v>
      </c>
      <c r="J116" s="88">
        <v>0</v>
      </c>
      <c r="K116" s="88">
        <v>0</v>
      </c>
      <c r="L116" s="412">
        <f t="shared" si="138"/>
        <v>0</v>
      </c>
      <c r="M116" s="412">
        <v>0</v>
      </c>
      <c r="N116" s="412">
        <v>0</v>
      </c>
      <c r="O116" s="162"/>
      <c r="P116" s="162"/>
      <c r="Q116" s="162"/>
      <c r="R116" s="88">
        <f t="shared" si="139"/>
        <v>0</v>
      </c>
      <c r="S116" s="88">
        <v>0</v>
      </c>
      <c r="T116" s="377">
        <v>0</v>
      </c>
      <c r="U116" s="88">
        <f t="shared" si="140"/>
        <v>0</v>
      </c>
      <c r="V116" s="88">
        <v>0</v>
      </c>
      <c r="W116" s="377">
        <v>0</v>
      </c>
      <c r="X116" s="88">
        <f t="shared" si="141"/>
        <v>0</v>
      </c>
      <c r="Y116" s="88">
        <v>0</v>
      </c>
      <c r="Z116" s="377">
        <v>0</v>
      </c>
      <c r="AA116" s="195"/>
    </row>
    <row r="117" spans="1:259" s="199" customFormat="1" ht="12.75" customHeight="1" x14ac:dyDescent="0.15">
      <c r="A117" s="196" t="s">
        <v>388</v>
      </c>
      <c r="B117" s="197" t="s">
        <v>371</v>
      </c>
      <c r="C117" s="197" t="s">
        <v>291</v>
      </c>
      <c r="D117" s="197" t="s">
        <v>320</v>
      </c>
      <c r="E117" s="198" t="s">
        <v>389</v>
      </c>
      <c r="F117" s="162">
        <f t="shared" si="136"/>
        <v>0</v>
      </c>
      <c r="G117" s="162">
        <v>0</v>
      </c>
      <c r="H117" s="162">
        <f>G117</f>
        <v>0</v>
      </c>
      <c r="I117" s="88">
        <f t="shared" si="137"/>
        <v>0</v>
      </c>
      <c r="J117" s="88">
        <v>0</v>
      </c>
      <c r="K117" s="88">
        <v>0</v>
      </c>
      <c r="L117" s="412">
        <f t="shared" si="138"/>
        <v>0</v>
      </c>
      <c r="M117" s="412">
        <v>0</v>
      </c>
      <c r="N117" s="412">
        <v>0</v>
      </c>
      <c r="O117" s="162"/>
      <c r="P117" s="162"/>
      <c r="Q117" s="162"/>
      <c r="R117" s="88">
        <f t="shared" si="139"/>
        <v>0</v>
      </c>
      <c r="S117" s="88">
        <v>0</v>
      </c>
      <c r="T117" s="377">
        <v>0</v>
      </c>
      <c r="U117" s="88">
        <f t="shared" si="140"/>
        <v>0</v>
      </c>
      <c r="V117" s="88">
        <v>0</v>
      </c>
      <c r="W117" s="377">
        <v>0</v>
      </c>
      <c r="X117" s="88">
        <f t="shared" si="141"/>
        <v>0</v>
      </c>
      <c r="Y117" s="88">
        <v>0</v>
      </c>
      <c r="Z117" s="377">
        <v>0</v>
      </c>
      <c r="AA117" s="195"/>
    </row>
    <row r="118" spans="1:259" s="207" customFormat="1" ht="37.15" customHeight="1" x14ac:dyDescent="0.15">
      <c r="A118" s="213">
        <v>2830</v>
      </c>
      <c r="B118" s="214" t="s">
        <v>371</v>
      </c>
      <c r="C118" s="214">
        <v>3</v>
      </c>
      <c r="D118" s="214" t="s">
        <v>264</v>
      </c>
      <c r="E118" s="209" t="s">
        <v>819</v>
      </c>
      <c r="F118" s="188">
        <f t="shared" si="136"/>
        <v>0</v>
      </c>
      <c r="G118" s="188">
        <f>G120</f>
        <v>0</v>
      </c>
      <c r="H118" s="188">
        <f>H120</f>
        <v>0</v>
      </c>
      <c r="I118" s="188">
        <f t="shared" ref="I118:K118" si="142">I120</f>
        <v>0</v>
      </c>
      <c r="J118" s="188">
        <f t="shared" si="142"/>
        <v>0</v>
      </c>
      <c r="K118" s="188">
        <f t="shared" si="142"/>
        <v>0</v>
      </c>
      <c r="L118" s="410">
        <f t="shared" ref="L118:N118" si="143">L120</f>
        <v>0</v>
      </c>
      <c r="M118" s="410">
        <f t="shared" si="143"/>
        <v>0</v>
      </c>
      <c r="N118" s="410">
        <f t="shared" si="143"/>
        <v>0</v>
      </c>
      <c r="O118" s="188"/>
      <c r="P118" s="188"/>
      <c r="Q118" s="188"/>
      <c r="R118" s="188">
        <f t="shared" ref="R118:W118" si="144">R120</f>
        <v>0</v>
      </c>
      <c r="S118" s="188">
        <f t="shared" si="144"/>
        <v>0</v>
      </c>
      <c r="T118" s="416">
        <f t="shared" si="144"/>
        <v>0</v>
      </c>
      <c r="U118" s="188">
        <f t="shared" si="144"/>
        <v>0</v>
      </c>
      <c r="V118" s="188">
        <f t="shared" si="144"/>
        <v>0</v>
      </c>
      <c r="W118" s="416">
        <f t="shared" si="144"/>
        <v>0</v>
      </c>
      <c r="X118" s="188">
        <f t="shared" ref="X118:Z118" si="145">X120</f>
        <v>0</v>
      </c>
      <c r="Y118" s="188">
        <f t="shared" si="145"/>
        <v>0</v>
      </c>
      <c r="Z118" s="416">
        <f t="shared" si="145"/>
        <v>0</v>
      </c>
      <c r="AA118" s="206"/>
    </row>
    <row r="119" spans="1:259" s="199" customFormat="1" ht="12.75" customHeight="1" x14ac:dyDescent="0.15">
      <c r="A119" s="196"/>
      <c r="B119" s="197"/>
      <c r="C119" s="197"/>
      <c r="D119" s="197"/>
      <c r="E119" s="215" t="s">
        <v>814</v>
      </c>
      <c r="F119" s="162"/>
      <c r="G119" s="162"/>
      <c r="H119" s="162"/>
      <c r="I119" s="198"/>
      <c r="J119" s="198"/>
      <c r="K119" s="198"/>
      <c r="L119" s="411"/>
      <c r="M119" s="411"/>
      <c r="N119" s="411"/>
      <c r="O119" s="149"/>
      <c r="P119" s="149"/>
      <c r="Q119" s="149"/>
      <c r="R119" s="198"/>
      <c r="S119" s="198"/>
      <c r="T119" s="417"/>
      <c r="U119" s="198"/>
      <c r="V119" s="198"/>
      <c r="W119" s="417"/>
      <c r="X119" s="198"/>
      <c r="Y119" s="198"/>
      <c r="Z119" s="417"/>
      <c r="AA119" s="195"/>
    </row>
    <row r="120" spans="1:259" s="199" customFormat="1" ht="12.75" customHeight="1" x14ac:dyDescent="0.15">
      <c r="A120" s="190">
        <v>2832</v>
      </c>
      <c r="B120" s="100" t="s">
        <v>371</v>
      </c>
      <c r="C120" s="100">
        <v>3</v>
      </c>
      <c r="D120" s="100">
        <v>2</v>
      </c>
      <c r="E120" s="215" t="s">
        <v>820</v>
      </c>
      <c r="F120" s="162">
        <f>G120+H120</f>
        <v>0</v>
      </c>
      <c r="G120" s="162"/>
      <c r="H120" s="162">
        <f>H117</f>
        <v>0</v>
      </c>
      <c r="I120" s="88">
        <f>J120+K120</f>
        <v>0</v>
      </c>
      <c r="J120" s="88"/>
      <c r="K120" s="88">
        <v>0</v>
      </c>
      <c r="L120" s="412">
        <f>M120+N120</f>
        <v>0</v>
      </c>
      <c r="M120" s="412"/>
      <c r="N120" s="412">
        <v>0</v>
      </c>
      <c r="O120" s="162"/>
      <c r="P120" s="162"/>
      <c r="Q120" s="162"/>
      <c r="R120" s="88">
        <f>S120+T120</f>
        <v>0</v>
      </c>
      <c r="S120" s="88"/>
      <c r="T120" s="377">
        <v>0</v>
      </c>
      <c r="U120" s="88">
        <f>V120+W120</f>
        <v>0</v>
      </c>
      <c r="V120" s="88"/>
      <c r="W120" s="377">
        <v>0</v>
      </c>
      <c r="X120" s="88">
        <f>Y120+Z120</f>
        <v>0</v>
      </c>
      <c r="Y120" s="88"/>
      <c r="Z120" s="377">
        <v>0</v>
      </c>
      <c r="AA120" s="195"/>
    </row>
    <row r="121" spans="1:259" s="194" customFormat="1" ht="28.5" customHeight="1" x14ac:dyDescent="0.15">
      <c r="A121" s="190" t="s">
        <v>390</v>
      </c>
      <c r="B121" s="100" t="s">
        <v>371</v>
      </c>
      <c r="C121" s="100" t="s">
        <v>307</v>
      </c>
      <c r="D121" s="100" t="s">
        <v>264</v>
      </c>
      <c r="E121" s="202" t="s">
        <v>391</v>
      </c>
      <c r="F121" s="188">
        <f>G121+H121</f>
        <v>0</v>
      </c>
      <c r="G121" s="188">
        <f>G123+G124+G125</f>
        <v>0</v>
      </c>
      <c r="H121" s="188">
        <f>H123+H124+H125</f>
        <v>0</v>
      </c>
      <c r="I121" s="188">
        <f t="shared" ref="I121:K121" si="146">I123+I124+I125</f>
        <v>0</v>
      </c>
      <c r="J121" s="188">
        <f t="shared" si="146"/>
        <v>0</v>
      </c>
      <c r="K121" s="188">
        <f t="shared" si="146"/>
        <v>0</v>
      </c>
      <c r="L121" s="410">
        <f t="shared" ref="L121:N121" si="147">L123+L124+L125</f>
        <v>0</v>
      </c>
      <c r="M121" s="410">
        <f t="shared" si="147"/>
        <v>0</v>
      </c>
      <c r="N121" s="410">
        <f t="shared" si="147"/>
        <v>0</v>
      </c>
      <c r="O121" s="188"/>
      <c r="P121" s="188"/>
      <c r="Q121" s="188"/>
      <c r="R121" s="188">
        <f t="shared" ref="R121:W121" si="148">R123+R124+R125</f>
        <v>0</v>
      </c>
      <c r="S121" s="188">
        <f t="shared" si="148"/>
        <v>0</v>
      </c>
      <c r="T121" s="416">
        <f t="shared" si="148"/>
        <v>0</v>
      </c>
      <c r="U121" s="188">
        <f t="shared" si="148"/>
        <v>0</v>
      </c>
      <c r="V121" s="188">
        <f t="shared" si="148"/>
        <v>0</v>
      </c>
      <c r="W121" s="416">
        <f t="shared" si="148"/>
        <v>0</v>
      </c>
      <c r="X121" s="188">
        <f t="shared" ref="X121:Z121" si="149">X123+X124+X125</f>
        <v>0</v>
      </c>
      <c r="Y121" s="188">
        <f t="shared" si="149"/>
        <v>0</v>
      </c>
      <c r="Z121" s="416">
        <f t="shared" si="149"/>
        <v>0</v>
      </c>
      <c r="AA121" s="195"/>
      <c r="AB121" s="193"/>
      <c r="AC121" s="193"/>
      <c r="AD121" s="193"/>
      <c r="AE121" s="193"/>
      <c r="AF121" s="193"/>
      <c r="AG121" s="193"/>
      <c r="AH121" s="193"/>
      <c r="AI121" s="193"/>
      <c r="AJ121" s="193"/>
      <c r="AK121" s="193"/>
      <c r="AL121" s="193"/>
      <c r="AM121" s="193"/>
      <c r="AN121" s="193"/>
      <c r="AO121" s="193"/>
      <c r="AP121" s="193"/>
      <c r="AQ121" s="193"/>
      <c r="AR121" s="193"/>
      <c r="AS121" s="193"/>
      <c r="AT121" s="193"/>
      <c r="AU121" s="193"/>
      <c r="AV121" s="193"/>
      <c r="AW121" s="193"/>
      <c r="AX121" s="193"/>
      <c r="AY121" s="193"/>
      <c r="AZ121" s="193"/>
      <c r="BA121" s="193"/>
      <c r="BB121" s="193"/>
      <c r="BC121" s="193"/>
      <c r="BD121" s="193"/>
      <c r="BE121" s="193"/>
      <c r="BF121" s="193"/>
      <c r="BG121" s="193"/>
      <c r="BH121" s="193"/>
      <c r="BI121" s="193"/>
      <c r="BJ121" s="193"/>
      <c r="BK121" s="193"/>
      <c r="BL121" s="193"/>
      <c r="BM121" s="193"/>
      <c r="BN121" s="193"/>
      <c r="BO121" s="193"/>
      <c r="BP121" s="193"/>
      <c r="BQ121" s="193"/>
      <c r="BR121" s="193"/>
      <c r="BS121" s="193"/>
      <c r="BT121" s="193"/>
      <c r="BU121" s="193"/>
      <c r="BV121" s="193"/>
      <c r="BW121" s="193"/>
      <c r="BX121" s="193"/>
      <c r="BY121" s="193"/>
      <c r="BZ121" s="193"/>
      <c r="CA121" s="193"/>
      <c r="CB121" s="193"/>
      <c r="CC121" s="193"/>
      <c r="CD121" s="193"/>
      <c r="CE121" s="193"/>
      <c r="CF121" s="193"/>
      <c r="CG121" s="193"/>
      <c r="CH121" s="193"/>
      <c r="CI121" s="193"/>
      <c r="CJ121" s="193"/>
      <c r="CK121" s="193"/>
      <c r="CL121" s="193"/>
      <c r="CM121" s="193"/>
      <c r="CN121" s="193"/>
      <c r="CO121" s="193"/>
      <c r="CP121" s="193"/>
      <c r="CQ121" s="193"/>
      <c r="CR121" s="193"/>
      <c r="CS121" s="193"/>
      <c r="CT121" s="193"/>
      <c r="CU121" s="193"/>
      <c r="CV121" s="193"/>
      <c r="CW121" s="193"/>
      <c r="CX121" s="193"/>
      <c r="CY121" s="193"/>
      <c r="CZ121" s="193"/>
      <c r="DA121" s="193"/>
      <c r="DB121" s="193"/>
      <c r="DC121" s="193"/>
      <c r="DD121" s="193"/>
      <c r="DE121" s="193"/>
      <c r="DF121" s="193"/>
      <c r="DG121" s="193"/>
      <c r="DH121" s="193"/>
      <c r="DI121" s="193"/>
      <c r="DJ121" s="193"/>
      <c r="DK121" s="193"/>
      <c r="DL121" s="193"/>
      <c r="DM121" s="193"/>
      <c r="DN121" s="193"/>
      <c r="DO121" s="193"/>
      <c r="DP121" s="193"/>
      <c r="DQ121" s="193"/>
      <c r="DR121" s="193"/>
      <c r="DS121" s="193"/>
      <c r="DT121" s="193"/>
      <c r="DU121" s="193"/>
      <c r="DV121" s="193"/>
      <c r="DW121" s="193"/>
      <c r="DX121" s="193"/>
      <c r="DY121" s="193"/>
      <c r="DZ121" s="193"/>
      <c r="EA121" s="193"/>
      <c r="EB121" s="193"/>
      <c r="EC121" s="193"/>
      <c r="ED121" s="193"/>
      <c r="EE121" s="193"/>
      <c r="EF121" s="193"/>
      <c r="EG121" s="193"/>
      <c r="EH121" s="193"/>
      <c r="EI121" s="193"/>
      <c r="EJ121" s="193"/>
      <c r="EK121" s="193"/>
      <c r="EL121" s="193"/>
      <c r="EM121" s="193"/>
      <c r="EN121" s="193"/>
      <c r="EO121" s="193"/>
      <c r="EP121" s="193"/>
      <c r="EQ121" s="193"/>
      <c r="ER121" s="193"/>
      <c r="ES121" s="193"/>
      <c r="ET121" s="193"/>
      <c r="EU121" s="193"/>
      <c r="EV121" s="193"/>
      <c r="EW121" s="193"/>
      <c r="EX121" s="193"/>
      <c r="EY121" s="193"/>
      <c r="EZ121" s="193"/>
      <c r="FA121" s="193"/>
      <c r="FB121" s="193"/>
      <c r="FC121" s="193"/>
      <c r="FD121" s="193"/>
      <c r="FE121" s="193"/>
      <c r="FF121" s="193"/>
      <c r="FG121" s="193"/>
      <c r="FH121" s="193"/>
      <c r="FI121" s="193"/>
      <c r="FJ121" s="193"/>
      <c r="FK121" s="193"/>
      <c r="FL121" s="193"/>
      <c r="FM121" s="193"/>
      <c r="FN121" s="193"/>
      <c r="FO121" s="193"/>
      <c r="FP121" s="193"/>
      <c r="FQ121" s="193"/>
      <c r="FR121" s="193"/>
      <c r="FS121" s="193"/>
      <c r="FT121" s="193"/>
      <c r="FU121" s="193"/>
      <c r="FV121" s="193"/>
      <c r="FW121" s="193"/>
      <c r="FX121" s="193"/>
      <c r="FY121" s="193"/>
      <c r="FZ121" s="193"/>
      <c r="GA121" s="193"/>
      <c r="GB121" s="193"/>
      <c r="GC121" s="193"/>
      <c r="GD121" s="193"/>
      <c r="GE121" s="193"/>
      <c r="GF121" s="193"/>
      <c r="GG121" s="193"/>
      <c r="GH121" s="193"/>
      <c r="GI121" s="193"/>
      <c r="GJ121" s="193"/>
      <c r="GK121" s="193"/>
      <c r="GL121" s="193"/>
      <c r="GM121" s="193"/>
      <c r="GN121" s="193"/>
      <c r="GO121" s="193"/>
      <c r="GP121" s="193"/>
      <c r="GQ121" s="193"/>
      <c r="GR121" s="193"/>
      <c r="GS121" s="193"/>
      <c r="GT121" s="193"/>
      <c r="GU121" s="193"/>
      <c r="GV121" s="193"/>
      <c r="GW121" s="193"/>
      <c r="GX121" s="193"/>
      <c r="GY121" s="193"/>
      <c r="GZ121" s="193"/>
      <c r="HA121" s="193"/>
      <c r="HB121" s="193"/>
      <c r="HC121" s="193"/>
      <c r="HD121" s="193"/>
      <c r="HE121" s="193"/>
      <c r="HF121" s="193"/>
      <c r="HG121" s="193"/>
      <c r="HH121" s="193"/>
      <c r="HI121" s="193"/>
      <c r="HJ121" s="193"/>
      <c r="HK121" s="193"/>
      <c r="HL121" s="193"/>
      <c r="HM121" s="193"/>
      <c r="HN121" s="193"/>
      <c r="HO121" s="193"/>
      <c r="HP121" s="193"/>
      <c r="HQ121" s="193"/>
      <c r="HR121" s="193"/>
      <c r="HS121" s="193"/>
      <c r="HT121" s="193"/>
      <c r="HU121" s="193"/>
      <c r="HV121" s="193"/>
      <c r="HW121" s="193"/>
      <c r="HX121" s="193"/>
      <c r="HY121" s="193"/>
      <c r="HZ121" s="193"/>
      <c r="IA121" s="193"/>
      <c r="IB121" s="193"/>
      <c r="IC121" s="193"/>
      <c r="ID121" s="193"/>
      <c r="IE121" s="193"/>
      <c r="IF121" s="193"/>
      <c r="IG121" s="193"/>
      <c r="IH121" s="193"/>
      <c r="II121" s="193"/>
      <c r="IJ121" s="193"/>
      <c r="IK121" s="193"/>
      <c r="IL121" s="193"/>
      <c r="IM121" s="193"/>
      <c r="IN121" s="193"/>
      <c r="IO121" s="193"/>
      <c r="IP121" s="193"/>
      <c r="IQ121" s="193"/>
      <c r="IR121" s="193"/>
      <c r="IS121" s="193"/>
      <c r="IT121" s="193"/>
      <c r="IU121" s="193"/>
      <c r="IV121" s="193"/>
      <c r="IW121" s="193"/>
      <c r="IX121" s="193"/>
      <c r="IY121" s="193"/>
    </row>
    <row r="122" spans="1:259" s="199" customFormat="1" ht="12.75" customHeight="1" x14ac:dyDescent="0.15">
      <c r="A122" s="196"/>
      <c r="B122" s="197"/>
      <c r="C122" s="197"/>
      <c r="D122" s="197"/>
      <c r="E122" s="198" t="s">
        <v>269</v>
      </c>
      <c r="F122" s="162"/>
      <c r="G122" s="162"/>
      <c r="H122" s="162"/>
      <c r="I122" s="198"/>
      <c r="J122" s="198"/>
      <c r="K122" s="198"/>
      <c r="L122" s="411"/>
      <c r="M122" s="411"/>
      <c r="N122" s="411"/>
      <c r="O122" s="149"/>
      <c r="P122" s="149"/>
      <c r="Q122" s="149"/>
      <c r="R122" s="198"/>
      <c r="S122" s="198"/>
      <c r="T122" s="417"/>
      <c r="U122" s="198"/>
      <c r="V122" s="198"/>
      <c r="W122" s="417"/>
      <c r="X122" s="198"/>
      <c r="Y122" s="198"/>
      <c r="Z122" s="417"/>
      <c r="AA122" s="195"/>
    </row>
    <row r="123" spans="1:259" s="199" customFormat="1" ht="12.75" customHeight="1" x14ac:dyDescent="0.15">
      <c r="A123" s="196" t="s">
        <v>392</v>
      </c>
      <c r="B123" s="197" t="s">
        <v>371</v>
      </c>
      <c r="C123" s="197" t="s">
        <v>307</v>
      </c>
      <c r="D123" s="197" t="s">
        <v>267</v>
      </c>
      <c r="E123" s="198" t="s">
        <v>393</v>
      </c>
      <c r="F123" s="162">
        <f>G123+H123</f>
        <v>0</v>
      </c>
      <c r="G123" s="162">
        <v>0</v>
      </c>
      <c r="H123" s="162">
        <v>0</v>
      </c>
      <c r="I123" s="88">
        <f>J123+K123</f>
        <v>0</v>
      </c>
      <c r="J123" s="88"/>
      <c r="K123" s="88">
        <v>0</v>
      </c>
      <c r="L123" s="412">
        <f>M123+N123</f>
        <v>0</v>
      </c>
      <c r="M123" s="412"/>
      <c r="N123" s="412">
        <v>0</v>
      </c>
      <c r="O123" s="162"/>
      <c r="P123" s="162"/>
      <c r="Q123" s="162"/>
      <c r="R123" s="88">
        <f>S123+T123</f>
        <v>0</v>
      </c>
      <c r="S123" s="88"/>
      <c r="T123" s="377">
        <v>0</v>
      </c>
      <c r="U123" s="88">
        <f>V123+W123</f>
        <v>0</v>
      </c>
      <c r="V123" s="88"/>
      <c r="W123" s="377">
        <v>0</v>
      </c>
      <c r="X123" s="88">
        <f>Y123+Z123</f>
        <v>0</v>
      </c>
      <c r="Y123" s="88"/>
      <c r="Z123" s="377">
        <v>0</v>
      </c>
      <c r="AA123" s="195"/>
    </row>
    <row r="124" spans="1:259" s="199" customFormat="1" ht="29.45" customHeight="1" x14ac:dyDescent="0.15">
      <c r="A124" s="196">
        <v>2842</v>
      </c>
      <c r="B124" s="197" t="s">
        <v>371</v>
      </c>
      <c r="C124" s="197" t="s">
        <v>307</v>
      </c>
      <c r="D124" s="197">
        <v>2</v>
      </c>
      <c r="E124" s="215" t="s">
        <v>818</v>
      </c>
      <c r="F124" s="162">
        <f>G124+H124</f>
        <v>0</v>
      </c>
      <c r="G124" s="162"/>
      <c r="H124" s="162">
        <f>H117</f>
        <v>0</v>
      </c>
      <c r="I124" s="88">
        <f>J124+K124</f>
        <v>0</v>
      </c>
      <c r="J124" s="88"/>
      <c r="K124" s="88">
        <v>0</v>
      </c>
      <c r="L124" s="412">
        <f>M124+N124</f>
        <v>0</v>
      </c>
      <c r="M124" s="412"/>
      <c r="N124" s="412">
        <v>0</v>
      </c>
      <c r="O124" s="162"/>
      <c r="P124" s="162"/>
      <c r="Q124" s="162"/>
      <c r="R124" s="88">
        <f>S124+T124</f>
        <v>0</v>
      </c>
      <c r="S124" s="88"/>
      <c r="T124" s="377">
        <v>0</v>
      </c>
      <c r="U124" s="88">
        <f>V124+W124</f>
        <v>0</v>
      </c>
      <c r="V124" s="88"/>
      <c r="W124" s="377">
        <v>0</v>
      </c>
      <c r="X124" s="88">
        <f>Y124+Z124</f>
        <v>0</v>
      </c>
      <c r="Y124" s="88"/>
      <c r="Z124" s="377">
        <v>0</v>
      </c>
      <c r="AA124" s="195"/>
    </row>
    <row r="125" spans="1:259" s="199" customFormat="1" ht="12.75" customHeight="1" x14ac:dyDescent="0.15">
      <c r="A125" s="196" t="s">
        <v>394</v>
      </c>
      <c r="B125" s="197" t="s">
        <v>371</v>
      </c>
      <c r="C125" s="197" t="s">
        <v>307</v>
      </c>
      <c r="D125" s="197" t="s">
        <v>273</v>
      </c>
      <c r="E125" s="198" t="s">
        <v>395</v>
      </c>
      <c r="F125" s="162">
        <v>0</v>
      </c>
      <c r="G125" s="162">
        <v>0</v>
      </c>
      <c r="H125" s="162">
        <v>0</v>
      </c>
      <c r="I125" s="88">
        <f>J125+K125</f>
        <v>0</v>
      </c>
      <c r="J125" s="88">
        <v>0</v>
      </c>
      <c r="K125" s="88">
        <v>0</v>
      </c>
      <c r="L125" s="412">
        <f>M125+N125</f>
        <v>0</v>
      </c>
      <c r="M125" s="412">
        <v>0</v>
      </c>
      <c r="N125" s="412">
        <v>0</v>
      </c>
      <c r="O125" s="162"/>
      <c r="P125" s="162"/>
      <c r="Q125" s="162"/>
      <c r="R125" s="88">
        <f>S125+T125</f>
        <v>0</v>
      </c>
      <c r="S125" s="88">
        <v>0</v>
      </c>
      <c r="T125" s="377">
        <v>0</v>
      </c>
      <c r="U125" s="88">
        <f>V125+W125</f>
        <v>0</v>
      </c>
      <c r="V125" s="88">
        <v>0</v>
      </c>
      <c r="W125" s="377">
        <v>0</v>
      </c>
      <c r="X125" s="88">
        <f>Y125+Z125</f>
        <v>0</v>
      </c>
      <c r="Y125" s="88">
        <v>0</v>
      </c>
      <c r="Z125" s="377">
        <v>0</v>
      </c>
      <c r="AA125" s="195"/>
    </row>
    <row r="126" spans="1:259" s="207" customFormat="1" ht="24" customHeight="1" x14ac:dyDescent="0.15">
      <c r="A126" s="210">
        <v>2860</v>
      </c>
      <c r="B126" s="211" t="s">
        <v>371</v>
      </c>
      <c r="C126" s="211">
        <v>6</v>
      </c>
      <c r="D126" s="211">
        <v>0</v>
      </c>
      <c r="E126" s="202" t="s">
        <v>30</v>
      </c>
      <c r="F126" s="188">
        <f>F127</f>
        <v>0</v>
      </c>
      <c r="G126" s="188">
        <f>G127</f>
        <v>0</v>
      </c>
      <c r="H126" s="188">
        <f>H127</f>
        <v>0</v>
      </c>
      <c r="I126" s="188">
        <f t="shared" ref="I126:N126" si="150">I127</f>
        <v>0</v>
      </c>
      <c r="J126" s="188">
        <f t="shared" si="150"/>
        <v>0</v>
      </c>
      <c r="K126" s="188">
        <f t="shared" si="150"/>
        <v>0</v>
      </c>
      <c r="L126" s="410">
        <f t="shared" si="150"/>
        <v>0</v>
      </c>
      <c r="M126" s="410">
        <f t="shared" si="150"/>
        <v>0</v>
      </c>
      <c r="N126" s="410">
        <f t="shared" si="150"/>
        <v>0</v>
      </c>
      <c r="O126" s="188"/>
      <c r="P126" s="188"/>
      <c r="Q126" s="188"/>
      <c r="R126" s="188">
        <f t="shared" ref="R126:Z126" si="151">R127</f>
        <v>0</v>
      </c>
      <c r="S126" s="188">
        <f t="shared" si="151"/>
        <v>0</v>
      </c>
      <c r="T126" s="416">
        <f t="shared" si="151"/>
        <v>0</v>
      </c>
      <c r="U126" s="188">
        <f t="shared" si="151"/>
        <v>0</v>
      </c>
      <c r="V126" s="188">
        <f t="shared" si="151"/>
        <v>0</v>
      </c>
      <c r="W126" s="416">
        <f t="shared" si="151"/>
        <v>0</v>
      </c>
      <c r="X126" s="188">
        <f t="shared" si="151"/>
        <v>0</v>
      </c>
      <c r="Y126" s="188">
        <f t="shared" si="151"/>
        <v>0</v>
      </c>
      <c r="Z126" s="416">
        <f t="shared" si="151"/>
        <v>0</v>
      </c>
      <c r="AA126" s="206"/>
    </row>
    <row r="127" spans="1:259" s="199" customFormat="1" ht="12.75" customHeight="1" x14ac:dyDescent="0.15">
      <c r="A127" s="196">
        <v>2891</v>
      </c>
      <c r="B127" s="197" t="s">
        <v>371</v>
      </c>
      <c r="C127" s="197">
        <v>6</v>
      </c>
      <c r="D127" s="197">
        <v>1</v>
      </c>
      <c r="E127" s="198" t="s">
        <v>30</v>
      </c>
      <c r="F127" s="162">
        <f>G127+H127</f>
        <v>0</v>
      </c>
      <c r="G127" s="162"/>
      <c r="H127" s="162">
        <v>0</v>
      </c>
      <c r="I127" s="88">
        <f>J127+K127</f>
        <v>0</v>
      </c>
      <c r="J127" s="88"/>
      <c r="K127" s="88"/>
      <c r="L127" s="412">
        <f>M127+N127</f>
        <v>0</v>
      </c>
      <c r="M127" s="412"/>
      <c r="N127" s="412"/>
      <c r="O127" s="162"/>
      <c r="P127" s="162"/>
      <c r="Q127" s="162"/>
      <c r="R127" s="88">
        <f>S127+T127</f>
        <v>0</v>
      </c>
      <c r="S127" s="88"/>
      <c r="T127" s="377"/>
      <c r="U127" s="88">
        <f>V127+W127</f>
        <v>0</v>
      </c>
      <c r="V127" s="88"/>
      <c r="W127" s="377"/>
      <c r="X127" s="88">
        <f>Y127+Z127</f>
        <v>0</v>
      </c>
      <c r="Y127" s="88"/>
      <c r="Z127" s="377"/>
      <c r="AA127" s="195"/>
    </row>
    <row r="128" spans="1:259" s="199" customFormat="1" ht="12.75" customHeight="1" x14ac:dyDescent="0.15">
      <c r="A128" s="196" t="s">
        <v>396</v>
      </c>
      <c r="B128" s="197" t="s">
        <v>397</v>
      </c>
      <c r="C128" s="197" t="s">
        <v>264</v>
      </c>
      <c r="D128" s="197" t="s">
        <v>264</v>
      </c>
      <c r="E128" s="200" t="s">
        <v>398</v>
      </c>
      <c r="F128" s="188">
        <f>G128+H128</f>
        <v>113854.39999999999</v>
      </c>
      <c r="G128" s="188">
        <f>G130+G134+G138+G141</f>
        <v>73134.399999999994</v>
      </c>
      <c r="H128" s="188">
        <f>H130+H134+H138+H141</f>
        <v>40720</v>
      </c>
      <c r="I128" s="188">
        <f t="shared" ref="I128:K128" si="152">I130+I134+I138+I141</f>
        <v>165700</v>
      </c>
      <c r="J128" s="188">
        <f t="shared" si="152"/>
        <v>138500</v>
      </c>
      <c r="K128" s="188">
        <f t="shared" si="152"/>
        <v>27200</v>
      </c>
      <c r="L128" s="410">
        <f t="shared" ref="L128:N128" si="153">L130+L134+L138+L141</f>
        <v>138500</v>
      </c>
      <c r="M128" s="410">
        <f t="shared" si="153"/>
        <v>138500</v>
      </c>
      <c r="N128" s="410">
        <f t="shared" si="153"/>
        <v>0</v>
      </c>
      <c r="O128" s="188"/>
      <c r="P128" s="188"/>
      <c r="Q128" s="188"/>
      <c r="R128" s="188">
        <f t="shared" ref="R128:W128" si="154">R130+R134+R138+R141</f>
        <v>138500</v>
      </c>
      <c r="S128" s="188">
        <f t="shared" si="154"/>
        <v>138500</v>
      </c>
      <c r="T128" s="416">
        <f t="shared" si="154"/>
        <v>0</v>
      </c>
      <c r="U128" s="188">
        <f t="shared" si="154"/>
        <v>138500</v>
      </c>
      <c r="V128" s="188">
        <f t="shared" si="154"/>
        <v>138500</v>
      </c>
      <c r="W128" s="416">
        <f t="shared" si="154"/>
        <v>0</v>
      </c>
      <c r="X128" s="188">
        <f t="shared" ref="X128:Z128" si="155">X130+X134+X138+X141</f>
        <v>138500</v>
      </c>
      <c r="Y128" s="188">
        <f t="shared" si="155"/>
        <v>138500</v>
      </c>
      <c r="Z128" s="416">
        <f t="shared" si="155"/>
        <v>0</v>
      </c>
      <c r="AA128" s="195"/>
    </row>
    <row r="129" spans="1:259" s="199" customFormat="1" ht="12.75" customHeight="1" x14ac:dyDescent="0.15">
      <c r="A129" s="196"/>
      <c r="B129" s="197"/>
      <c r="C129" s="197"/>
      <c r="D129" s="197"/>
      <c r="E129" s="198" t="s">
        <v>74</v>
      </c>
      <c r="F129" s="162"/>
      <c r="G129" s="162"/>
      <c r="H129" s="162"/>
      <c r="I129" s="162"/>
      <c r="J129" s="162"/>
      <c r="K129" s="162"/>
      <c r="L129" s="322"/>
      <c r="M129" s="322"/>
      <c r="N129" s="322"/>
      <c r="O129" s="162"/>
      <c r="P129" s="162"/>
      <c r="Q129" s="162"/>
      <c r="R129" s="162"/>
      <c r="S129" s="162"/>
      <c r="T129" s="378"/>
      <c r="U129" s="162"/>
      <c r="V129" s="162"/>
      <c r="W129" s="378"/>
      <c r="X129" s="162"/>
      <c r="Y129" s="162"/>
      <c r="Z129" s="378"/>
      <c r="AA129" s="195"/>
    </row>
    <row r="130" spans="1:259" s="194" customFormat="1" ht="28.5" customHeight="1" x14ac:dyDescent="0.15">
      <c r="A130" s="190" t="s">
        <v>399</v>
      </c>
      <c r="B130" s="100" t="s">
        <v>397</v>
      </c>
      <c r="C130" s="100" t="s">
        <v>267</v>
      </c>
      <c r="D130" s="100" t="s">
        <v>264</v>
      </c>
      <c r="E130" s="202" t="s">
        <v>400</v>
      </c>
      <c r="F130" s="188">
        <f>G130+H130</f>
        <v>23134.400000000001</v>
      </c>
      <c r="G130" s="188">
        <f>G132</f>
        <v>23134.400000000001</v>
      </c>
      <c r="H130" s="188">
        <f>H132</f>
        <v>0</v>
      </c>
      <c r="I130" s="188">
        <f t="shared" ref="I130:K130" si="156">I132</f>
        <v>101500</v>
      </c>
      <c r="J130" s="188">
        <f t="shared" si="156"/>
        <v>101500</v>
      </c>
      <c r="K130" s="188">
        <f t="shared" si="156"/>
        <v>0</v>
      </c>
      <c r="L130" s="410">
        <f t="shared" ref="L130:N130" si="157">L132</f>
        <v>101500</v>
      </c>
      <c r="M130" s="410">
        <f t="shared" si="157"/>
        <v>101500</v>
      </c>
      <c r="N130" s="410">
        <f t="shared" si="157"/>
        <v>0</v>
      </c>
      <c r="O130" s="188"/>
      <c r="P130" s="188"/>
      <c r="Q130" s="188"/>
      <c r="R130" s="188">
        <f t="shared" ref="R130:W130" si="158">R132</f>
        <v>101500</v>
      </c>
      <c r="S130" s="188">
        <f t="shared" si="158"/>
        <v>101500</v>
      </c>
      <c r="T130" s="416">
        <f t="shared" si="158"/>
        <v>0</v>
      </c>
      <c r="U130" s="188">
        <f t="shared" si="158"/>
        <v>101500</v>
      </c>
      <c r="V130" s="188">
        <f t="shared" si="158"/>
        <v>101500</v>
      </c>
      <c r="W130" s="416">
        <f t="shared" si="158"/>
        <v>0</v>
      </c>
      <c r="X130" s="188">
        <f t="shared" ref="X130:Z130" si="159">X132</f>
        <v>101500</v>
      </c>
      <c r="Y130" s="188">
        <f t="shared" si="159"/>
        <v>101500</v>
      </c>
      <c r="Z130" s="416">
        <f t="shared" si="159"/>
        <v>0</v>
      </c>
      <c r="AA130" s="195"/>
      <c r="AB130" s="193"/>
      <c r="AC130" s="193"/>
      <c r="AD130" s="193"/>
      <c r="AE130" s="193"/>
      <c r="AF130" s="193"/>
      <c r="AG130" s="193"/>
      <c r="AH130" s="193"/>
      <c r="AI130" s="193"/>
      <c r="AJ130" s="193"/>
      <c r="AK130" s="193"/>
      <c r="AL130" s="193"/>
      <c r="AM130" s="193"/>
      <c r="AN130" s="193"/>
      <c r="AO130" s="193"/>
      <c r="AP130" s="193"/>
      <c r="AQ130" s="193"/>
      <c r="AR130" s="193"/>
      <c r="AS130" s="193"/>
      <c r="AT130" s="193"/>
      <c r="AU130" s="193"/>
      <c r="AV130" s="193"/>
      <c r="AW130" s="193"/>
      <c r="AX130" s="193"/>
      <c r="AY130" s="193"/>
      <c r="AZ130" s="193"/>
      <c r="BA130" s="193"/>
      <c r="BB130" s="193"/>
      <c r="BC130" s="193"/>
      <c r="BD130" s="193"/>
      <c r="BE130" s="193"/>
      <c r="BF130" s="193"/>
      <c r="BG130" s="193"/>
      <c r="BH130" s="193"/>
      <c r="BI130" s="193"/>
      <c r="BJ130" s="193"/>
      <c r="BK130" s="193"/>
      <c r="BL130" s="193"/>
      <c r="BM130" s="193"/>
      <c r="BN130" s="193"/>
      <c r="BO130" s="193"/>
      <c r="BP130" s="193"/>
      <c r="BQ130" s="193"/>
      <c r="BR130" s="193"/>
      <c r="BS130" s="193"/>
      <c r="BT130" s="193"/>
      <c r="BU130" s="193"/>
      <c r="BV130" s="193"/>
      <c r="BW130" s="193"/>
      <c r="BX130" s="193"/>
      <c r="BY130" s="193"/>
      <c r="BZ130" s="193"/>
      <c r="CA130" s="193"/>
      <c r="CB130" s="193"/>
      <c r="CC130" s="193"/>
      <c r="CD130" s="193"/>
      <c r="CE130" s="193"/>
      <c r="CF130" s="193"/>
      <c r="CG130" s="193"/>
      <c r="CH130" s="193"/>
      <c r="CI130" s="193"/>
      <c r="CJ130" s="193"/>
      <c r="CK130" s="193"/>
      <c r="CL130" s="193"/>
      <c r="CM130" s="193"/>
      <c r="CN130" s="193"/>
      <c r="CO130" s="193"/>
      <c r="CP130" s="193"/>
      <c r="CQ130" s="193"/>
      <c r="CR130" s="193"/>
      <c r="CS130" s="193"/>
      <c r="CT130" s="193"/>
      <c r="CU130" s="193"/>
      <c r="CV130" s="193"/>
      <c r="CW130" s="193"/>
      <c r="CX130" s="193"/>
      <c r="CY130" s="193"/>
      <c r="CZ130" s="193"/>
      <c r="DA130" s="193"/>
      <c r="DB130" s="193"/>
      <c r="DC130" s="193"/>
      <c r="DD130" s="193"/>
      <c r="DE130" s="193"/>
      <c r="DF130" s="193"/>
      <c r="DG130" s="193"/>
      <c r="DH130" s="193"/>
      <c r="DI130" s="193"/>
      <c r="DJ130" s="193"/>
      <c r="DK130" s="193"/>
      <c r="DL130" s="193"/>
      <c r="DM130" s="193"/>
      <c r="DN130" s="193"/>
      <c r="DO130" s="193"/>
      <c r="DP130" s="193"/>
      <c r="DQ130" s="193"/>
      <c r="DR130" s="193"/>
      <c r="DS130" s="193"/>
      <c r="DT130" s="193"/>
      <c r="DU130" s="193"/>
      <c r="DV130" s="193"/>
      <c r="DW130" s="193"/>
      <c r="DX130" s="193"/>
      <c r="DY130" s="193"/>
      <c r="DZ130" s="193"/>
      <c r="EA130" s="193"/>
      <c r="EB130" s="193"/>
      <c r="EC130" s="193"/>
      <c r="ED130" s="193"/>
      <c r="EE130" s="193"/>
      <c r="EF130" s="193"/>
      <c r="EG130" s="193"/>
      <c r="EH130" s="193"/>
      <c r="EI130" s="193"/>
      <c r="EJ130" s="193"/>
      <c r="EK130" s="193"/>
      <c r="EL130" s="193"/>
      <c r="EM130" s="193"/>
      <c r="EN130" s="193"/>
      <c r="EO130" s="193"/>
      <c r="EP130" s="193"/>
      <c r="EQ130" s="193"/>
      <c r="ER130" s="193"/>
      <c r="ES130" s="193"/>
      <c r="ET130" s="193"/>
      <c r="EU130" s="193"/>
      <c r="EV130" s="193"/>
      <c r="EW130" s="193"/>
      <c r="EX130" s="193"/>
      <c r="EY130" s="193"/>
      <c r="EZ130" s="193"/>
      <c r="FA130" s="193"/>
      <c r="FB130" s="193"/>
      <c r="FC130" s="193"/>
      <c r="FD130" s="193"/>
      <c r="FE130" s="193"/>
      <c r="FF130" s="193"/>
      <c r="FG130" s="193"/>
      <c r="FH130" s="193"/>
      <c r="FI130" s="193"/>
      <c r="FJ130" s="193"/>
      <c r="FK130" s="193"/>
      <c r="FL130" s="193"/>
      <c r="FM130" s="193"/>
      <c r="FN130" s="193"/>
      <c r="FO130" s="193"/>
      <c r="FP130" s="193"/>
      <c r="FQ130" s="193"/>
      <c r="FR130" s="193"/>
      <c r="FS130" s="193"/>
      <c r="FT130" s="193"/>
      <c r="FU130" s="193"/>
      <c r="FV130" s="193"/>
      <c r="FW130" s="193"/>
      <c r="FX130" s="193"/>
      <c r="FY130" s="193"/>
      <c r="FZ130" s="193"/>
      <c r="GA130" s="193"/>
      <c r="GB130" s="193"/>
      <c r="GC130" s="193"/>
      <c r="GD130" s="193"/>
      <c r="GE130" s="193"/>
      <c r="GF130" s="193"/>
      <c r="GG130" s="193"/>
      <c r="GH130" s="193"/>
      <c r="GI130" s="193"/>
      <c r="GJ130" s="193"/>
      <c r="GK130" s="193"/>
      <c r="GL130" s="193"/>
      <c r="GM130" s="193"/>
      <c r="GN130" s="193"/>
      <c r="GO130" s="193"/>
      <c r="GP130" s="193"/>
      <c r="GQ130" s="193"/>
      <c r="GR130" s="193"/>
      <c r="GS130" s="193"/>
      <c r="GT130" s="193"/>
      <c r="GU130" s="193"/>
      <c r="GV130" s="193"/>
      <c r="GW130" s="193"/>
      <c r="GX130" s="193"/>
      <c r="GY130" s="193"/>
      <c r="GZ130" s="193"/>
      <c r="HA130" s="193"/>
      <c r="HB130" s="193"/>
      <c r="HC130" s="193"/>
      <c r="HD130" s="193"/>
      <c r="HE130" s="193"/>
      <c r="HF130" s="193"/>
      <c r="HG130" s="193"/>
      <c r="HH130" s="193"/>
      <c r="HI130" s="193"/>
      <c r="HJ130" s="193"/>
      <c r="HK130" s="193"/>
      <c r="HL130" s="193"/>
      <c r="HM130" s="193"/>
      <c r="HN130" s="193"/>
      <c r="HO130" s="193"/>
      <c r="HP130" s="193"/>
      <c r="HQ130" s="193"/>
      <c r="HR130" s="193"/>
      <c r="HS130" s="193"/>
      <c r="HT130" s="193"/>
      <c r="HU130" s="193"/>
      <c r="HV130" s="193"/>
      <c r="HW130" s="193"/>
      <c r="HX130" s="193"/>
      <c r="HY130" s="193"/>
      <c r="HZ130" s="193"/>
      <c r="IA130" s="193"/>
      <c r="IB130" s="193"/>
      <c r="IC130" s="193"/>
      <c r="ID130" s="193"/>
      <c r="IE130" s="193"/>
      <c r="IF130" s="193"/>
      <c r="IG130" s="193"/>
      <c r="IH130" s="193"/>
      <c r="II130" s="193"/>
      <c r="IJ130" s="193"/>
      <c r="IK130" s="193"/>
      <c r="IL130" s="193"/>
      <c r="IM130" s="193"/>
      <c r="IN130" s="193"/>
      <c r="IO130" s="193"/>
      <c r="IP130" s="193"/>
      <c r="IQ130" s="193"/>
      <c r="IR130" s="193"/>
      <c r="IS130" s="193"/>
      <c r="IT130" s="193"/>
      <c r="IU130" s="193"/>
      <c r="IV130" s="193"/>
      <c r="IW130" s="193"/>
      <c r="IX130" s="193"/>
      <c r="IY130" s="193"/>
    </row>
    <row r="131" spans="1:259" s="199" customFormat="1" ht="12.75" customHeight="1" x14ac:dyDescent="0.15">
      <c r="A131" s="196"/>
      <c r="B131" s="197"/>
      <c r="C131" s="197"/>
      <c r="D131" s="197"/>
      <c r="E131" s="198" t="s">
        <v>269</v>
      </c>
      <c r="F131" s="162"/>
      <c r="G131" s="162"/>
      <c r="H131" s="162"/>
      <c r="I131" s="198"/>
      <c r="J131" s="198"/>
      <c r="K131" s="198"/>
      <c r="L131" s="411"/>
      <c r="M131" s="411"/>
      <c r="N131" s="411"/>
      <c r="O131" s="149"/>
      <c r="P131" s="149"/>
      <c r="Q131" s="149"/>
      <c r="R131" s="198"/>
      <c r="S131" s="198"/>
      <c r="T131" s="417"/>
      <c r="U131" s="198"/>
      <c r="V131" s="198"/>
      <c r="W131" s="417"/>
      <c r="X131" s="198"/>
      <c r="Y131" s="198"/>
      <c r="Z131" s="417"/>
      <c r="AA131" s="195"/>
    </row>
    <row r="132" spans="1:259" s="199" customFormat="1" ht="12.75" customHeight="1" x14ac:dyDescent="0.15">
      <c r="A132" s="196" t="s">
        <v>401</v>
      </c>
      <c r="B132" s="197" t="s">
        <v>397</v>
      </c>
      <c r="C132" s="197" t="s">
        <v>267</v>
      </c>
      <c r="D132" s="197" t="s">
        <v>267</v>
      </c>
      <c r="E132" s="198" t="s">
        <v>402</v>
      </c>
      <c r="F132" s="162">
        <f>G132+H132</f>
        <v>23134.400000000001</v>
      </c>
      <c r="G132" s="162">
        <v>23134.400000000001</v>
      </c>
      <c r="H132" s="162"/>
      <c r="I132" s="161">
        <f>J132+K132</f>
        <v>101500</v>
      </c>
      <c r="J132" s="161">
        <v>101500</v>
      </c>
      <c r="K132" s="161">
        <v>0</v>
      </c>
      <c r="L132" s="414">
        <f>M132+N132</f>
        <v>101500</v>
      </c>
      <c r="M132" s="414">
        <v>101500</v>
      </c>
      <c r="N132" s="414">
        <v>0</v>
      </c>
      <c r="O132" s="162"/>
      <c r="P132" s="162"/>
      <c r="Q132" s="162"/>
      <c r="R132" s="161">
        <f>S132+T132</f>
        <v>101500</v>
      </c>
      <c r="S132" s="161">
        <v>101500</v>
      </c>
      <c r="T132" s="419">
        <v>0</v>
      </c>
      <c r="U132" s="161">
        <f>V132+W132</f>
        <v>101500</v>
      </c>
      <c r="V132" s="161">
        <v>101500</v>
      </c>
      <c r="W132" s="419">
        <v>0</v>
      </c>
      <c r="X132" s="161">
        <f>Y132+Z132</f>
        <v>101500</v>
      </c>
      <c r="Y132" s="161">
        <v>101500</v>
      </c>
      <c r="Z132" s="419">
        <v>0</v>
      </c>
      <c r="AA132" s="195"/>
    </row>
    <row r="133" spans="1:259" s="199" customFormat="1" ht="12.75" customHeight="1" x14ac:dyDescent="0.15">
      <c r="A133" s="196" t="s">
        <v>403</v>
      </c>
      <c r="B133" s="197" t="s">
        <v>397</v>
      </c>
      <c r="C133" s="197" t="s">
        <v>267</v>
      </c>
      <c r="D133" s="197" t="s">
        <v>291</v>
      </c>
      <c r="E133" s="198" t="s">
        <v>404</v>
      </c>
      <c r="F133" s="162"/>
      <c r="G133" s="162"/>
      <c r="H133" s="162"/>
      <c r="I133" s="198"/>
      <c r="J133" s="198"/>
      <c r="K133" s="198"/>
      <c r="L133" s="411"/>
      <c r="M133" s="411"/>
      <c r="N133" s="411"/>
      <c r="O133" s="149"/>
      <c r="P133" s="149"/>
      <c r="Q133" s="149"/>
      <c r="R133" s="198"/>
      <c r="S133" s="198"/>
      <c r="T133" s="417"/>
      <c r="U133" s="198"/>
      <c r="V133" s="198"/>
      <c r="W133" s="417"/>
      <c r="X133" s="198"/>
      <c r="Y133" s="198"/>
      <c r="Z133" s="417"/>
      <c r="AA133" s="195"/>
    </row>
    <row r="134" spans="1:259" s="194" customFormat="1" ht="28.5" customHeight="1" x14ac:dyDescent="0.15">
      <c r="A134" s="190" t="s">
        <v>405</v>
      </c>
      <c r="B134" s="100" t="s">
        <v>397</v>
      </c>
      <c r="C134" s="100" t="s">
        <v>291</v>
      </c>
      <c r="D134" s="100" t="s">
        <v>264</v>
      </c>
      <c r="E134" s="202" t="s">
        <v>406</v>
      </c>
      <c r="F134" s="188">
        <f>G134+H134</f>
        <v>0</v>
      </c>
      <c r="G134" s="188">
        <f>G136+G137</f>
        <v>0</v>
      </c>
      <c r="H134" s="188">
        <f>I134+J134</f>
        <v>0</v>
      </c>
      <c r="I134" s="188">
        <f t="shared" ref="I134:K134" si="160">J134+K134</f>
        <v>0</v>
      </c>
      <c r="J134" s="188">
        <f t="shared" si="160"/>
        <v>0</v>
      </c>
      <c r="K134" s="188">
        <f t="shared" si="160"/>
        <v>0</v>
      </c>
      <c r="L134" s="410">
        <f t="shared" ref="L134" si="161">M134+N134</f>
        <v>0</v>
      </c>
      <c r="M134" s="410">
        <f t="shared" ref="M134" si="162">N134+O134</f>
        <v>0</v>
      </c>
      <c r="N134" s="410">
        <f t="shared" ref="N134" si="163">O134+P134</f>
        <v>0</v>
      </c>
      <c r="O134" s="188"/>
      <c r="P134" s="188"/>
      <c r="Q134" s="188"/>
      <c r="R134" s="188">
        <f t="shared" ref="R134" si="164">S134+T134</f>
        <v>0</v>
      </c>
      <c r="S134" s="188">
        <f t="shared" ref="S134" si="165">T134+X134</f>
        <v>0</v>
      </c>
      <c r="T134" s="416">
        <f t="shared" ref="T134" si="166">X134+Y134</f>
        <v>0</v>
      </c>
      <c r="U134" s="188">
        <f t="shared" ref="U134" si="167">V134+W134</f>
        <v>0</v>
      </c>
      <c r="V134" s="188">
        <f t="shared" ref="V134" si="168">W134+X134</f>
        <v>0</v>
      </c>
      <c r="W134" s="416">
        <f t="shared" ref="W134" si="169">X134+Y134</f>
        <v>0</v>
      </c>
      <c r="X134" s="188">
        <f t="shared" ref="X134" si="170">Y134+Z134</f>
        <v>0</v>
      </c>
      <c r="Y134" s="188">
        <f t="shared" ref="Y134" si="171">Z134+AA134</f>
        <v>0</v>
      </c>
      <c r="Z134" s="416">
        <f t="shared" ref="Z134" si="172">AA134+AB134</f>
        <v>0</v>
      </c>
      <c r="AA134" s="195"/>
      <c r="AB134" s="193"/>
      <c r="AC134" s="193"/>
      <c r="AD134" s="193"/>
      <c r="AE134" s="193"/>
      <c r="AF134" s="193"/>
      <c r="AG134" s="193"/>
      <c r="AH134" s="193"/>
      <c r="AI134" s="193"/>
      <c r="AJ134" s="193"/>
      <c r="AK134" s="193"/>
      <c r="AL134" s="193"/>
      <c r="AM134" s="193"/>
      <c r="AN134" s="193"/>
      <c r="AO134" s="193"/>
      <c r="AP134" s="193"/>
      <c r="AQ134" s="193"/>
      <c r="AR134" s="193"/>
      <c r="AS134" s="193"/>
      <c r="AT134" s="193"/>
      <c r="AU134" s="193"/>
      <c r="AV134" s="193"/>
      <c r="AW134" s="193"/>
      <c r="AX134" s="193"/>
      <c r="AY134" s="193"/>
      <c r="AZ134" s="193"/>
      <c r="BA134" s="193"/>
      <c r="BB134" s="193"/>
      <c r="BC134" s="193"/>
      <c r="BD134" s="193"/>
      <c r="BE134" s="193"/>
      <c r="BF134" s="193"/>
      <c r="BG134" s="193"/>
      <c r="BH134" s="193"/>
      <c r="BI134" s="193"/>
      <c r="BJ134" s="193"/>
      <c r="BK134" s="193"/>
      <c r="BL134" s="193"/>
      <c r="BM134" s="193"/>
      <c r="BN134" s="193"/>
      <c r="BO134" s="193"/>
      <c r="BP134" s="193"/>
      <c r="BQ134" s="193"/>
      <c r="BR134" s="193"/>
      <c r="BS134" s="193"/>
      <c r="BT134" s="193"/>
      <c r="BU134" s="193"/>
      <c r="BV134" s="193"/>
      <c r="BW134" s="193"/>
      <c r="BX134" s="193"/>
      <c r="BY134" s="193"/>
      <c r="BZ134" s="193"/>
      <c r="CA134" s="193"/>
      <c r="CB134" s="193"/>
      <c r="CC134" s="193"/>
      <c r="CD134" s="193"/>
      <c r="CE134" s="193"/>
      <c r="CF134" s="193"/>
      <c r="CG134" s="193"/>
      <c r="CH134" s="193"/>
      <c r="CI134" s="193"/>
      <c r="CJ134" s="193"/>
      <c r="CK134" s="193"/>
      <c r="CL134" s="193"/>
      <c r="CM134" s="193"/>
      <c r="CN134" s="193"/>
      <c r="CO134" s="193"/>
      <c r="CP134" s="193"/>
      <c r="CQ134" s="193"/>
      <c r="CR134" s="193"/>
      <c r="CS134" s="193"/>
      <c r="CT134" s="193"/>
      <c r="CU134" s="193"/>
      <c r="CV134" s="193"/>
      <c r="CW134" s="193"/>
      <c r="CX134" s="193"/>
      <c r="CY134" s="193"/>
      <c r="CZ134" s="193"/>
      <c r="DA134" s="193"/>
      <c r="DB134" s="193"/>
      <c r="DC134" s="193"/>
      <c r="DD134" s="193"/>
      <c r="DE134" s="193"/>
      <c r="DF134" s="193"/>
      <c r="DG134" s="193"/>
      <c r="DH134" s="193"/>
      <c r="DI134" s="193"/>
      <c r="DJ134" s="193"/>
      <c r="DK134" s="193"/>
      <c r="DL134" s="193"/>
      <c r="DM134" s="193"/>
      <c r="DN134" s="193"/>
      <c r="DO134" s="193"/>
      <c r="DP134" s="193"/>
      <c r="DQ134" s="193"/>
      <c r="DR134" s="193"/>
      <c r="DS134" s="193"/>
      <c r="DT134" s="193"/>
      <c r="DU134" s="193"/>
      <c r="DV134" s="193"/>
      <c r="DW134" s="193"/>
      <c r="DX134" s="193"/>
      <c r="DY134" s="193"/>
      <c r="DZ134" s="193"/>
      <c r="EA134" s="193"/>
      <c r="EB134" s="193"/>
      <c r="EC134" s="193"/>
      <c r="ED134" s="193"/>
      <c r="EE134" s="193"/>
      <c r="EF134" s="193"/>
      <c r="EG134" s="193"/>
      <c r="EH134" s="193"/>
      <c r="EI134" s="193"/>
      <c r="EJ134" s="193"/>
      <c r="EK134" s="193"/>
      <c r="EL134" s="193"/>
      <c r="EM134" s="193"/>
      <c r="EN134" s="193"/>
      <c r="EO134" s="193"/>
      <c r="EP134" s="193"/>
      <c r="EQ134" s="193"/>
      <c r="ER134" s="193"/>
      <c r="ES134" s="193"/>
      <c r="ET134" s="193"/>
      <c r="EU134" s="193"/>
      <c r="EV134" s="193"/>
      <c r="EW134" s="193"/>
      <c r="EX134" s="193"/>
      <c r="EY134" s="193"/>
      <c r="EZ134" s="193"/>
      <c r="FA134" s="193"/>
      <c r="FB134" s="193"/>
      <c r="FC134" s="193"/>
      <c r="FD134" s="193"/>
      <c r="FE134" s="193"/>
      <c r="FF134" s="193"/>
      <c r="FG134" s="193"/>
      <c r="FH134" s="193"/>
      <c r="FI134" s="193"/>
      <c r="FJ134" s="193"/>
      <c r="FK134" s="193"/>
      <c r="FL134" s="193"/>
      <c r="FM134" s="193"/>
      <c r="FN134" s="193"/>
      <c r="FO134" s="193"/>
      <c r="FP134" s="193"/>
      <c r="FQ134" s="193"/>
      <c r="FR134" s="193"/>
      <c r="FS134" s="193"/>
      <c r="FT134" s="193"/>
      <c r="FU134" s="193"/>
      <c r="FV134" s="193"/>
      <c r="FW134" s="193"/>
      <c r="FX134" s="193"/>
      <c r="FY134" s="193"/>
      <c r="FZ134" s="193"/>
      <c r="GA134" s="193"/>
      <c r="GB134" s="193"/>
      <c r="GC134" s="193"/>
      <c r="GD134" s="193"/>
      <c r="GE134" s="193"/>
      <c r="GF134" s="193"/>
      <c r="GG134" s="193"/>
      <c r="GH134" s="193"/>
      <c r="GI134" s="193"/>
      <c r="GJ134" s="193"/>
      <c r="GK134" s="193"/>
      <c r="GL134" s="193"/>
      <c r="GM134" s="193"/>
      <c r="GN134" s="193"/>
      <c r="GO134" s="193"/>
      <c r="GP134" s="193"/>
      <c r="GQ134" s="193"/>
      <c r="GR134" s="193"/>
      <c r="GS134" s="193"/>
      <c r="GT134" s="193"/>
      <c r="GU134" s="193"/>
      <c r="GV134" s="193"/>
      <c r="GW134" s="193"/>
      <c r="GX134" s="193"/>
      <c r="GY134" s="193"/>
      <c r="GZ134" s="193"/>
      <c r="HA134" s="193"/>
      <c r="HB134" s="193"/>
      <c r="HC134" s="193"/>
      <c r="HD134" s="193"/>
      <c r="HE134" s="193"/>
      <c r="HF134" s="193"/>
      <c r="HG134" s="193"/>
      <c r="HH134" s="193"/>
      <c r="HI134" s="193"/>
      <c r="HJ134" s="193"/>
      <c r="HK134" s="193"/>
      <c r="HL134" s="193"/>
      <c r="HM134" s="193"/>
      <c r="HN134" s="193"/>
      <c r="HO134" s="193"/>
      <c r="HP134" s="193"/>
      <c r="HQ134" s="193"/>
      <c r="HR134" s="193"/>
      <c r="HS134" s="193"/>
      <c r="HT134" s="193"/>
      <c r="HU134" s="193"/>
      <c r="HV134" s="193"/>
      <c r="HW134" s="193"/>
      <c r="HX134" s="193"/>
      <c r="HY134" s="193"/>
      <c r="HZ134" s="193"/>
      <c r="IA134" s="193"/>
      <c r="IB134" s="193"/>
      <c r="IC134" s="193"/>
      <c r="ID134" s="193"/>
      <c r="IE134" s="193"/>
      <c r="IF134" s="193"/>
      <c r="IG134" s="193"/>
      <c r="IH134" s="193"/>
      <c r="II134" s="193"/>
      <c r="IJ134" s="193"/>
      <c r="IK134" s="193"/>
      <c r="IL134" s="193"/>
      <c r="IM134" s="193"/>
      <c r="IN134" s="193"/>
      <c r="IO134" s="193"/>
      <c r="IP134" s="193"/>
      <c r="IQ134" s="193"/>
      <c r="IR134" s="193"/>
      <c r="IS134" s="193"/>
      <c r="IT134" s="193"/>
      <c r="IU134" s="193"/>
      <c r="IV134" s="193"/>
      <c r="IW134" s="193"/>
      <c r="IX134" s="193"/>
      <c r="IY134" s="193"/>
    </row>
    <row r="135" spans="1:259" s="199" customFormat="1" ht="12.75" customHeight="1" x14ac:dyDescent="0.15">
      <c r="A135" s="196"/>
      <c r="B135" s="197"/>
      <c r="C135" s="197"/>
      <c r="D135" s="197"/>
      <c r="E135" s="198" t="s">
        <v>269</v>
      </c>
      <c r="F135" s="162"/>
      <c r="G135" s="162"/>
      <c r="H135" s="162"/>
      <c r="I135" s="198"/>
      <c r="J135" s="198"/>
      <c r="K135" s="198"/>
      <c r="L135" s="411"/>
      <c r="M135" s="411"/>
      <c r="N135" s="411"/>
      <c r="O135" s="149"/>
      <c r="P135" s="149"/>
      <c r="Q135" s="149"/>
      <c r="R135" s="198"/>
      <c r="S135" s="198"/>
      <c r="T135" s="417"/>
      <c r="U135" s="198"/>
      <c r="V135" s="198"/>
      <c r="W135" s="417"/>
      <c r="X135" s="198"/>
      <c r="Y135" s="198"/>
      <c r="Z135" s="417"/>
      <c r="AA135" s="195"/>
    </row>
    <row r="136" spans="1:259" s="199" customFormat="1" ht="12.75" customHeight="1" x14ac:dyDescent="0.15">
      <c r="A136" s="196" t="s">
        <v>407</v>
      </c>
      <c r="B136" s="197" t="s">
        <v>397</v>
      </c>
      <c r="C136" s="197" t="s">
        <v>291</v>
      </c>
      <c r="D136" s="197" t="s">
        <v>267</v>
      </c>
      <c r="E136" s="198" t="s">
        <v>408</v>
      </c>
      <c r="F136" s="162">
        <f>G136+H136</f>
        <v>0</v>
      </c>
      <c r="G136" s="162">
        <v>0</v>
      </c>
      <c r="H136" s="162">
        <f>G136</f>
        <v>0</v>
      </c>
      <c r="I136" s="162">
        <f>J136+K136</f>
        <v>0</v>
      </c>
      <c r="J136" s="162">
        <v>0</v>
      </c>
      <c r="K136" s="162">
        <f>J136</f>
        <v>0</v>
      </c>
      <c r="L136" s="322">
        <f>M136+N136</f>
        <v>0</v>
      </c>
      <c r="M136" s="322">
        <v>0</v>
      </c>
      <c r="N136" s="322">
        <f>M136</f>
        <v>0</v>
      </c>
      <c r="O136" s="162"/>
      <c r="P136" s="162"/>
      <c r="Q136" s="162"/>
      <c r="R136" s="162">
        <f>S136+T136</f>
        <v>0</v>
      </c>
      <c r="S136" s="162">
        <v>0</v>
      </c>
      <c r="T136" s="378">
        <f>S136</f>
        <v>0</v>
      </c>
      <c r="U136" s="162">
        <f>V136+W136</f>
        <v>0</v>
      </c>
      <c r="V136" s="162">
        <v>0</v>
      </c>
      <c r="W136" s="378">
        <f>V136</f>
        <v>0</v>
      </c>
      <c r="X136" s="162">
        <f>Y136+Z136</f>
        <v>0</v>
      </c>
      <c r="Y136" s="162">
        <v>0</v>
      </c>
      <c r="Z136" s="378">
        <f>Y136</f>
        <v>0</v>
      </c>
      <c r="AA136" s="195"/>
    </row>
    <row r="137" spans="1:259" s="199" customFormat="1" ht="12.75" customHeight="1" x14ac:dyDescent="0.15">
      <c r="A137" s="196" t="s">
        <v>409</v>
      </c>
      <c r="B137" s="197" t="s">
        <v>397</v>
      </c>
      <c r="C137" s="197" t="s">
        <v>291</v>
      </c>
      <c r="D137" s="197" t="s">
        <v>291</v>
      </c>
      <c r="E137" s="198" t="s">
        <v>410</v>
      </c>
      <c r="F137" s="162">
        <f>G137+H137</f>
        <v>0</v>
      </c>
      <c r="G137" s="162"/>
      <c r="H137" s="162">
        <v>0</v>
      </c>
      <c r="I137" s="162">
        <f>J137+K137</f>
        <v>0</v>
      </c>
      <c r="J137" s="162">
        <v>0</v>
      </c>
      <c r="K137" s="162">
        <f>J137</f>
        <v>0</v>
      </c>
      <c r="L137" s="322">
        <f>M137+N137</f>
        <v>0</v>
      </c>
      <c r="M137" s="322">
        <v>0</v>
      </c>
      <c r="N137" s="322">
        <f>M137</f>
        <v>0</v>
      </c>
      <c r="O137" s="162"/>
      <c r="P137" s="162"/>
      <c r="Q137" s="162"/>
      <c r="R137" s="162">
        <f>S137+T137</f>
        <v>0</v>
      </c>
      <c r="S137" s="162">
        <v>0</v>
      </c>
      <c r="T137" s="378">
        <f>S137</f>
        <v>0</v>
      </c>
      <c r="U137" s="162">
        <f>V137+W137</f>
        <v>0</v>
      </c>
      <c r="V137" s="162">
        <v>0</v>
      </c>
      <c r="W137" s="378">
        <f>V137</f>
        <v>0</v>
      </c>
      <c r="X137" s="162">
        <f>Y137+Z137</f>
        <v>0</v>
      </c>
      <c r="Y137" s="162">
        <v>0</v>
      </c>
      <c r="Z137" s="378">
        <f>Y137</f>
        <v>0</v>
      </c>
      <c r="AA137" s="195"/>
    </row>
    <row r="138" spans="1:259" s="194" customFormat="1" ht="28.5" customHeight="1" x14ac:dyDescent="0.15">
      <c r="A138" s="190" t="s">
        <v>411</v>
      </c>
      <c r="B138" s="100" t="s">
        <v>397</v>
      </c>
      <c r="C138" s="100" t="s">
        <v>280</v>
      </c>
      <c r="D138" s="100" t="s">
        <v>264</v>
      </c>
      <c r="E138" s="202" t="s">
        <v>412</v>
      </c>
      <c r="F138" s="188">
        <f>G138+H138</f>
        <v>90720</v>
      </c>
      <c r="G138" s="188">
        <f>G140</f>
        <v>50000</v>
      </c>
      <c r="H138" s="188">
        <f>H140</f>
        <v>40720</v>
      </c>
      <c r="I138" s="188">
        <f t="shared" ref="I138:K138" si="173">I140</f>
        <v>64200</v>
      </c>
      <c r="J138" s="188">
        <f t="shared" si="173"/>
        <v>37000</v>
      </c>
      <c r="K138" s="188">
        <f t="shared" si="173"/>
        <v>27200</v>
      </c>
      <c r="L138" s="410">
        <f t="shared" ref="L138:N138" si="174">L140</f>
        <v>37000</v>
      </c>
      <c r="M138" s="410">
        <f t="shared" si="174"/>
        <v>37000</v>
      </c>
      <c r="N138" s="410">
        <f t="shared" si="174"/>
        <v>0</v>
      </c>
      <c r="O138" s="188"/>
      <c r="P138" s="188"/>
      <c r="Q138" s="188"/>
      <c r="R138" s="188">
        <f t="shared" ref="R138:W138" si="175">R140</f>
        <v>37000</v>
      </c>
      <c r="S138" s="188">
        <f t="shared" si="175"/>
        <v>37000</v>
      </c>
      <c r="T138" s="416">
        <f t="shared" si="175"/>
        <v>0</v>
      </c>
      <c r="U138" s="188">
        <f t="shared" si="175"/>
        <v>37000</v>
      </c>
      <c r="V138" s="188">
        <f t="shared" si="175"/>
        <v>37000</v>
      </c>
      <c r="W138" s="416">
        <f t="shared" si="175"/>
        <v>0</v>
      </c>
      <c r="X138" s="188">
        <f t="shared" ref="X138:Z138" si="176">X140</f>
        <v>37000</v>
      </c>
      <c r="Y138" s="188">
        <f t="shared" si="176"/>
        <v>37000</v>
      </c>
      <c r="Z138" s="416">
        <f t="shared" si="176"/>
        <v>0</v>
      </c>
      <c r="AA138" s="195"/>
      <c r="AB138" s="193"/>
      <c r="AC138" s="193"/>
      <c r="AD138" s="193"/>
      <c r="AE138" s="193"/>
      <c r="AF138" s="193"/>
      <c r="AG138" s="193"/>
      <c r="AH138" s="193"/>
      <c r="AI138" s="193"/>
      <c r="AJ138" s="193"/>
      <c r="AK138" s="193"/>
      <c r="AL138" s="193"/>
      <c r="AM138" s="193"/>
      <c r="AN138" s="193"/>
      <c r="AO138" s="193"/>
      <c r="AP138" s="193"/>
      <c r="AQ138" s="193"/>
      <c r="AR138" s="193"/>
      <c r="AS138" s="193"/>
      <c r="AT138" s="193"/>
      <c r="AU138" s="193"/>
      <c r="AV138" s="193"/>
      <c r="AW138" s="193"/>
      <c r="AX138" s="193"/>
      <c r="AY138" s="193"/>
      <c r="AZ138" s="193"/>
      <c r="BA138" s="193"/>
      <c r="BB138" s="193"/>
      <c r="BC138" s="193"/>
      <c r="BD138" s="193"/>
      <c r="BE138" s="193"/>
      <c r="BF138" s="193"/>
      <c r="BG138" s="193"/>
      <c r="BH138" s="193"/>
      <c r="BI138" s="193"/>
      <c r="BJ138" s="193"/>
      <c r="BK138" s="193"/>
      <c r="BL138" s="193"/>
      <c r="BM138" s="193"/>
      <c r="BN138" s="193"/>
      <c r="BO138" s="193"/>
      <c r="BP138" s="193"/>
      <c r="BQ138" s="193"/>
      <c r="BR138" s="193"/>
      <c r="BS138" s="193"/>
      <c r="BT138" s="193"/>
      <c r="BU138" s="193"/>
      <c r="BV138" s="193"/>
      <c r="BW138" s="193"/>
      <c r="BX138" s="193"/>
      <c r="BY138" s="193"/>
      <c r="BZ138" s="193"/>
      <c r="CA138" s="193"/>
      <c r="CB138" s="193"/>
      <c r="CC138" s="193"/>
      <c r="CD138" s="193"/>
      <c r="CE138" s="193"/>
      <c r="CF138" s="193"/>
      <c r="CG138" s="193"/>
      <c r="CH138" s="193"/>
      <c r="CI138" s="193"/>
      <c r="CJ138" s="193"/>
      <c r="CK138" s="193"/>
      <c r="CL138" s="193"/>
      <c r="CM138" s="193"/>
      <c r="CN138" s="193"/>
      <c r="CO138" s="193"/>
      <c r="CP138" s="193"/>
      <c r="CQ138" s="193"/>
      <c r="CR138" s="193"/>
      <c r="CS138" s="193"/>
      <c r="CT138" s="193"/>
      <c r="CU138" s="193"/>
      <c r="CV138" s="193"/>
      <c r="CW138" s="193"/>
      <c r="CX138" s="193"/>
      <c r="CY138" s="193"/>
      <c r="CZ138" s="193"/>
      <c r="DA138" s="193"/>
      <c r="DB138" s="193"/>
      <c r="DC138" s="193"/>
      <c r="DD138" s="193"/>
      <c r="DE138" s="193"/>
      <c r="DF138" s="193"/>
      <c r="DG138" s="193"/>
      <c r="DH138" s="193"/>
      <c r="DI138" s="193"/>
      <c r="DJ138" s="193"/>
      <c r="DK138" s="193"/>
      <c r="DL138" s="193"/>
      <c r="DM138" s="193"/>
      <c r="DN138" s="193"/>
      <c r="DO138" s="193"/>
      <c r="DP138" s="193"/>
      <c r="DQ138" s="193"/>
      <c r="DR138" s="193"/>
      <c r="DS138" s="193"/>
      <c r="DT138" s="193"/>
      <c r="DU138" s="193"/>
      <c r="DV138" s="193"/>
      <c r="DW138" s="193"/>
      <c r="DX138" s="193"/>
      <c r="DY138" s="193"/>
      <c r="DZ138" s="193"/>
      <c r="EA138" s="193"/>
      <c r="EB138" s="193"/>
      <c r="EC138" s="193"/>
      <c r="ED138" s="193"/>
      <c r="EE138" s="193"/>
      <c r="EF138" s="193"/>
      <c r="EG138" s="193"/>
      <c r="EH138" s="193"/>
      <c r="EI138" s="193"/>
      <c r="EJ138" s="193"/>
      <c r="EK138" s="193"/>
      <c r="EL138" s="193"/>
      <c r="EM138" s="193"/>
      <c r="EN138" s="193"/>
      <c r="EO138" s="193"/>
      <c r="EP138" s="193"/>
      <c r="EQ138" s="193"/>
      <c r="ER138" s="193"/>
      <c r="ES138" s="193"/>
      <c r="ET138" s="193"/>
      <c r="EU138" s="193"/>
      <c r="EV138" s="193"/>
      <c r="EW138" s="193"/>
      <c r="EX138" s="193"/>
      <c r="EY138" s="193"/>
      <c r="EZ138" s="193"/>
      <c r="FA138" s="193"/>
      <c r="FB138" s="193"/>
      <c r="FC138" s="193"/>
      <c r="FD138" s="193"/>
      <c r="FE138" s="193"/>
      <c r="FF138" s="193"/>
      <c r="FG138" s="193"/>
      <c r="FH138" s="193"/>
      <c r="FI138" s="193"/>
      <c r="FJ138" s="193"/>
      <c r="FK138" s="193"/>
      <c r="FL138" s="193"/>
      <c r="FM138" s="193"/>
      <c r="FN138" s="193"/>
      <c r="FO138" s="193"/>
      <c r="FP138" s="193"/>
      <c r="FQ138" s="193"/>
      <c r="FR138" s="193"/>
      <c r="FS138" s="193"/>
      <c r="FT138" s="193"/>
      <c r="FU138" s="193"/>
      <c r="FV138" s="193"/>
      <c r="FW138" s="193"/>
      <c r="FX138" s="193"/>
      <c r="FY138" s="193"/>
      <c r="FZ138" s="193"/>
      <c r="GA138" s="193"/>
      <c r="GB138" s="193"/>
      <c r="GC138" s="193"/>
      <c r="GD138" s="193"/>
      <c r="GE138" s="193"/>
      <c r="GF138" s="193"/>
      <c r="GG138" s="193"/>
      <c r="GH138" s="193"/>
      <c r="GI138" s="193"/>
      <c r="GJ138" s="193"/>
      <c r="GK138" s="193"/>
      <c r="GL138" s="193"/>
      <c r="GM138" s="193"/>
      <c r="GN138" s="193"/>
      <c r="GO138" s="193"/>
      <c r="GP138" s="193"/>
      <c r="GQ138" s="193"/>
      <c r="GR138" s="193"/>
      <c r="GS138" s="193"/>
      <c r="GT138" s="193"/>
      <c r="GU138" s="193"/>
      <c r="GV138" s="193"/>
      <c r="GW138" s="193"/>
      <c r="GX138" s="193"/>
      <c r="GY138" s="193"/>
      <c r="GZ138" s="193"/>
      <c r="HA138" s="193"/>
      <c r="HB138" s="193"/>
      <c r="HC138" s="193"/>
      <c r="HD138" s="193"/>
      <c r="HE138" s="193"/>
      <c r="HF138" s="193"/>
      <c r="HG138" s="193"/>
      <c r="HH138" s="193"/>
      <c r="HI138" s="193"/>
      <c r="HJ138" s="193"/>
      <c r="HK138" s="193"/>
      <c r="HL138" s="193"/>
      <c r="HM138" s="193"/>
      <c r="HN138" s="193"/>
      <c r="HO138" s="193"/>
      <c r="HP138" s="193"/>
      <c r="HQ138" s="193"/>
      <c r="HR138" s="193"/>
      <c r="HS138" s="193"/>
      <c r="HT138" s="193"/>
      <c r="HU138" s="193"/>
      <c r="HV138" s="193"/>
      <c r="HW138" s="193"/>
      <c r="HX138" s="193"/>
      <c r="HY138" s="193"/>
      <c r="HZ138" s="193"/>
      <c r="IA138" s="193"/>
      <c r="IB138" s="193"/>
      <c r="IC138" s="193"/>
      <c r="ID138" s="193"/>
      <c r="IE138" s="193"/>
      <c r="IF138" s="193"/>
      <c r="IG138" s="193"/>
      <c r="IH138" s="193"/>
      <c r="II138" s="193"/>
      <c r="IJ138" s="193"/>
      <c r="IK138" s="193"/>
      <c r="IL138" s="193"/>
      <c r="IM138" s="193"/>
      <c r="IN138" s="193"/>
      <c r="IO138" s="193"/>
      <c r="IP138" s="193"/>
      <c r="IQ138" s="193"/>
      <c r="IR138" s="193"/>
      <c r="IS138" s="193"/>
      <c r="IT138" s="193"/>
      <c r="IU138" s="193"/>
      <c r="IV138" s="193"/>
      <c r="IW138" s="193"/>
      <c r="IX138" s="193"/>
      <c r="IY138" s="193"/>
    </row>
    <row r="139" spans="1:259" s="199" customFormat="1" ht="12.75" customHeight="1" x14ac:dyDescent="0.15">
      <c r="A139" s="196"/>
      <c r="B139" s="197"/>
      <c r="C139" s="197"/>
      <c r="D139" s="197"/>
      <c r="E139" s="198" t="s">
        <v>269</v>
      </c>
      <c r="F139" s="162"/>
      <c r="G139" s="162"/>
      <c r="H139" s="162"/>
      <c r="I139" s="198"/>
      <c r="J139" s="198"/>
      <c r="K139" s="198"/>
      <c r="L139" s="411"/>
      <c r="M139" s="411"/>
      <c r="N139" s="411"/>
      <c r="O139" s="149"/>
      <c r="P139" s="149"/>
      <c r="Q139" s="149"/>
      <c r="R139" s="198"/>
      <c r="S139" s="198"/>
      <c r="T139" s="417"/>
      <c r="U139" s="198"/>
      <c r="V139" s="198"/>
      <c r="W139" s="417"/>
      <c r="X139" s="198"/>
      <c r="Y139" s="198"/>
      <c r="Z139" s="417"/>
      <c r="AA139" s="195"/>
    </row>
    <row r="140" spans="1:259" s="199" customFormat="1" ht="12.75" customHeight="1" x14ac:dyDescent="0.15">
      <c r="A140" s="196" t="s">
        <v>413</v>
      </c>
      <c r="B140" s="197" t="s">
        <v>397</v>
      </c>
      <c r="C140" s="197" t="s">
        <v>280</v>
      </c>
      <c r="D140" s="197" t="s">
        <v>267</v>
      </c>
      <c r="E140" s="198" t="s">
        <v>414</v>
      </c>
      <c r="F140" s="162">
        <f>G140+H140</f>
        <v>90720</v>
      </c>
      <c r="G140" s="306">
        <v>50000</v>
      </c>
      <c r="H140" s="306">
        <v>40720</v>
      </c>
      <c r="I140" s="88">
        <f>J140+K140</f>
        <v>64200</v>
      </c>
      <c r="J140" s="88">
        <v>37000</v>
      </c>
      <c r="K140" s="88">
        <v>27200</v>
      </c>
      <c r="L140" s="412">
        <f>M140+N140</f>
        <v>37000</v>
      </c>
      <c r="M140" s="412">
        <v>37000</v>
      </c>
      <c r="N140" s="412">
        <v>0</v>
      </c>
      <c r="O140" s="162"/>
      <c r="P140" s="162"/>
      <c r="Q140" s="162"/>
      <c r="R140" s="88">
        <f>S140+T140</f>
        <v>37000</v>
      </c>
      <c r="S140" s="88">
        <v>37000</v>
      </c>
      <c r="T140" s="377">
        <v>0</v>
      </c>
      <c r="U140" s="88">
        <f>V140+W140</f>
        <v>37000</v>
      </c>
      <c r="V140" s="88">
        <v>37000</v>
      </c>
      <c r="W140" s="377">
        <v>0</v>
      </c>
      <c r="X140" s="88">
        <f>Y140+Z140</f>
        <v>37000</v>
      </c>
      <c r="Y140" s="88">
        <v>37000</v>
      </c>
      <c r="Z140" s="377">
        <v>0</v>
      </c>
      <c r="AA140" s="195"/>
    </row>
    <row r="141" spans="1:259" s="194" customFormat="1" ht="28.5" customHeight="1" x14ac:dyDescent="0.15">
      <c r="A141" s="190" t="s">
        <v>415</v>
      </c>
      <c r="B141" s="100" t="s">
        <v>397</v>
      </c>
      <c r="C141" s="100" t="s">
        <v>284</v>
      </c>
      <c r="D141" s="100" t="s">
        <v>264</v>
      </c>
      <c r="E141" s="202" t="s">
        <v>416</v>
      </c>
      <c r="F141" s="188">
        <f>G141+H141</f>
        <v>0</v>
      </c>
      <c r="G141" s="188">
        <f>G143</f>
        <v>0</v>
      </c>
      <c r="H141" s="188">
        <f>H143</f>
        <v>0</v>
      </c>
      <c r="I141" s="188">
        <f t="shared" ref="I141:K141" si="177">I143</f>
        <v>0</v>
      </c>
      <c r="J141" s="188">
        <f t="shared" si="177"/>
        <v>0</v>
      </c>
      <c r="K141" s="188">
        <f t="shared" si="177"/>
        <v>0</v>
      </c>
      <c r="L141" s="410">
        <f t="shared" ref="L141:N141" si="178">L143</f>
        <v>0</v>
      </c>
      <c r="M141" s="410">
        <f t="shared" si="178"/>
        <v>0</v>
      </c>
      <c r="N141" s="410">
        <f t="shared" si="178"/>
        <v>0</v>
      </c>
      <c r="O141" s="188"/>
      <c r="P141" s="188"/>
      <c r="Q141" s="188"/>
      <c r="R141" s="188">
        <f t="shared" ref="R141:W141" si="179">R143</f>
        <v>0</v>
      </c>
      <c r="S141" s="188">
        <f t="shared" si="179"/>
        <v>0</v>
      </c>
      <c r="T141" s="416">
        <f t="shared" si="179"/>
        <v>0</v>
      </c>
      <c r="U141" s="188">
        <f t="shared" si="179"/>
        <v>0</v>
      </c>
      <c r="V141" s="188">
        <f t="shared" si="179"/>
        <v>0</v>
      </c>
      <c r="W141" s="416">
        <f t="shared" si="179"/>
        <v>0</v>
      </c>
      <c r="X141" s="188">
        <f t="shared" ref="X141:Z141" si="180">X143</f>
        <v>0</v>
      </c>
      <c r="Y141" s="188">
        <f t="shared" si="180"/>
        <v>0</v>
      </c>
      <c r="Z141" s="416">
        <f t="shared" si="180"/>
        <v>0</v>
      </c>
      <c r="AA141" s="195"/>
      <c r="AB141" s="193"/>
      <c r="AC141" s="193"/>
      <c r="AD141" s="193"/>
      <c r="AE141" s="193"/>
      <c r="AF141" s="193"/>
      <c r="AG141" s="193"/>
      <c r="AH141" s="193"/>
      <c r="AI141" s="193"/>
      <c r="AJ141" s="193"/>
      <c r="AK141" s="193"/>
      <c r="AL141" s="193"/>
      <c r="AM141" s="193"/>
      <c r="AN141" s="193"/>
      <c r="AO141" s="193"/>
      <c r="AP141" s="193"/>
      <c r="AQ141" s="193"/>
      <c r="AR141" s="193"/>
      <c r="AS141" s="193"/>
      <c r="AT141" s="193"/>
      <c r="AU141" s="193"/>
      <c r="AV141" s="193"/>
      <c r="AW141" s="193"/>
      <c r="AX141" s="193"/>
      <c r="AY141" s="193"/>
      <c r="AZ141" s="193"/>
      <c r="BA141" s="193"/>
      <c r="BB141" s="193"/>
      <c r="BC141" s="193"/>
      <c r="BD141" s="193"/>
      <c r="BE141" s="193"/>
      <c r="BF141" s="193"/>
      <c r="BG141" s="193"/>
      <c r="BH141" s="193"/>
      <c r="BI141" s="193"/>
      <c r="BJ141" s="193"/>
      <c r="BK141" s="193"/>
      <c r="BL141" s="193"/>
      <c r="BM141" s="193"/>
      <c r="BN141" s="193"/>
      <c r="BO141" s="193"/>
      <c r="BP141" s="193"/>
      <c r="BQ141" s="193"/>
      <c r="BR141" s="193"/>
      <c r="BS141" s="193"/>
      <c r="BT141" s="193"/>
      <c r="BU141" s="193"/>
      <c r="BV141" s="193"/>
      <c r="BW141" s="193"/>
      <c r="BX141" s="193"/>
      <c r="BY141" s="193"/>
      <c r="BZ141" s="193"/>
      <c r="CA141" s="193"/>
      <c r="CB141" s="193"/>
      <c r="CC141" s="193"/>
      <c r="CD141" s="193"/>
      <c r="CE141" s="193"/>
      <c r="CF141" s="193"/>
      <c r="CG141" s="193"/>
      <c r="CH141" s="193"/>
      <c r="CI141" s="193"/>
      <c r="CJ141" s="193"/>
      <c r="CK141" s="193"/>
      <c r="CL141" s="193"/>
      <c r="CM141" s="193"/>
      <c r="CN141" s="193"/>
      <c r="CO141" s="193"/>
      <c r="CP141" s="193"/>
      <c r="CQ141" s="193"/>
      <c r="CR141" s="193"/>
      <c r="CS141" s="193"/>
      <c r="CT141" s="193"/>
      <c r="CU141" s="193"/>
      <c r="CV141" s="193"/>
      <c r="CW141" s="193"/>
      <c r="CX141" s="193"/>
      <c r="CY141" s="193"/>
      <c r="CZ141" s="193"/>
      <c r="DA141" s="193"/>
      <c r="DB141" s="193"/>
      <c r="DC141" s="193"/>
      <c r="DD141" s="193"/>
      <c r="DE141" s="193"/>
      <c r="DF141" s="193"/>
      <c r="DG141" s="193"/>
      <c r="DH141" s="193"/>
      <c r="DI141" s="193"/>
      <c r="DJ141" s="193"/>
      <c r="DK141" s="193"/>
      <c r="DL141" s="193"/>
      <c r="DM141" s="193"/>
      <c r="DN141" s="193"/>
      <c r="DO141" s="193"/>
      <c r="DP141" s="193"/>
      <c r="DQ141" s="193"/>
      <c r="DR141" s="193"/>
      <c r="DS141" s="193"/>
      <c r="DT141" s="193"/>
      <c r="DU141" s="193"/>
      <c r="DV141" s="193"/>
      <c r="DW141" s="193"/>
      <c r="DX141" s="193"/>
      <c r="DY141" s="193"/>
      <c r="DZ141" s="193"/>
      <c r="EA141" s="193"/>
      <c r="EB141" s="193"/>
      <c r="EC141" s="193"/>
      <c r="ED141" s="193"/>
      <c r="EE141" s="193"/>
      <c r="EF141" s="193"/>
      <c r="EG141" s="193"/>
      <c r="EH141" s="193"/>
      <c r="EI141" s="193"/>
      <c r="EJ141" s="193"/>
      <c r="EK141" s="193"/>
      <c r="EL141" s="193"/>
      <c r="EM141" s="193"/>
      <c r="EN141" s="193"/>
      <c r="EO141" s="193"/>
      <c r="EP141" s="193"/>
      <c r="EQ141" s="193"/>
      <c r="ER141" s="193"/>
      <c r="ES141" s="193"/>
      <c r="ET141" s="193"/>
      <c r="EU141" s="193"/>
      <c r="EV141" s="193"/>
      <c r="EW141" s="193"/>
      <c r="EX141" s="193"/>
      <c r="EY141" s="193"/>
      <c r="EZ141" s="193"/>
      <c r="FA141" s="193"/>
      <c r="FB141" s="193"/>
      <c r="FC141" s="193"/>
      <c r="FD141" s="193"/>
      <c r="FE141" s="193"/>
      <c r="FF141" s="193"/>
      <c r="FG141" s="193"/>
      <c r="FH141" s="193"/>
      <c r="FI141" s="193"/>
      <c r="FJ141" s="193"/>
      <c r="FK141" s="193"/>
      <c r="FL141" s="193"/>
      <c r="FM141" s="193"/>
      <c r="FN141" s="193"/>
      <c r="FO141" s="193"/>
      <c r="FP141" s="193"/>
      <c r="FQ141" s="193"/>
      <c r="FR141" s="193"/>
      <c r="FS141" s="193"/>
      <c r="FT141" s="193"/>
      <c r="FU141" s="193"/>
      <c r="FV141" s="193"/>
      <c r="FW141" s="193"/>
      <c r="FX141" s="193"/>
      <c r="FY141" s="193"/>
      <c r="FZ141" s="193"/>
      <c r="GA141" s="193"/>
      <c r="GB141" s="193"/>
      <c r="GC141" s="193"/>
      <c r="GD141" s="193"/>
      <c r="GE141" s="193"/>
      <c r="GF141" s="193"/>
      <c r="GG141" s="193"/>
      <c r="GH141" s="193"/>
      <c r="GI141" s="193"/>
      <c r="GJ141" s="193"/>
      <c r="GK141" s="193"/>
      <c r="GL141" s="193"/>
      <c r="GM141" s="193"/>
      <c r="GN141" s="193"/>
      <c r="GO141" s="193"/>
      <c r="GP141" s="193"/>
      <c r="GQ141" s="193"/>
      <c r="GR141" s="193"/>
      <c r="GS141" s="193"/>
      <c r="GT141" s="193"/>
      <c r="GU141" s="193"/>
      <c r="GV141" s="193"/>
      <c r="GW141" s="193"/>
      <c r="GX141" s="193"/>
      <c r="GY141" s="193"/>
      <c r="GZ141" s="193"/>
      <c r="HA141" s="193"/>
      <c r="HB141" s="193"/>
      <c r="HC141" s="193"/>
      <c r="HD141" s="193"/>
      <c r="HE141" s="193"/>
      <c r="HF141" s="193"/>
      <c r="HG141" s="193"/>
      <c r="HH141" s="193"/>
      <c r="HI141" s="193"/>
      <c r="HJ141" s="193"/>
      <c r="HK141" s="193"/>
      <c r="HL141" s="193"/>
      <c r="HM141" s="193"/>
      <c r="HN141" s="193"/>
      <c r="HO141" s="193"/>
      <c r="HP141" s="193"/>
      <c r="HQ141" s="193"/>
      <c r="HR141" s="193"/>
      <c r="HS141" s="193"/>
      <c r="HT141" s="193"/>
      <c r="HU141" s="193"/>
      <c r="HV141" s="193"/>
      <c r="HW141" s="193"/>
      <c r="HX141" s="193"/>
      <c r="HY141" s="193"/>
      <c r="HZ141" s="193"/>
      <c r="IA141" s="193"/>
      <c r="IB141" s="193"/>
      <c r="IC141" s="193"/>
      <c r="ID141" s="193"/>
      <c r="IE141" s="193"/>
      <c r="IF141" s="193"/>
      <c r="IG141" s="193"/>
      <c r="IH141" s="193"/>
      <c r="II141" s="193"/>
      <c r="IJ141" s="193"/>
      <c r="IK141" s="193"/>
      <c r="IL141" s="193"/>
      <c r="IM141" s="193"/>
      <c r="IN141" s="193"/>
      <c r="IO141" s="193"/>
      <c r="IP141" s="193"/>
      <c r="IQ141" s="193"/>
      <c r="IR141" s="193"/>
      <c r="IS141" s="193"/>
      <c r="IT141" s="193"/>
      <c r="IU141" s="193"/>
      <c r="IV141" s="193"/>
      <c r="IW141" s="193"/>
      <c r="IX141" s="193"/>
      <c r="IY141" s="193"/>
    </row>
    <row r="142" spans="1:259" s="199" customFormat="1" ht="12.75" customHeight="1" x14ac:dyDescent="0.15">
      <c r="A142" s="196"/>
      <c r="B142" s="197"/>
      <c r="C142" s="197"/>
      <c r="D142" s="197"/>
      <c r="E142" s="198" t="s">
        <v>269</v>
      </c>
      <c r="F142" s="162"/>
      <c r="G142" s="162"/>
      <c r="H142" s="162"/>
      <c r="I142" s="198"/>
      <c r="J142" s="198"/>
      <c r="K142" s="198"/>
      <c r="L142" s="411"/>
      <c r="M142" s="411"/>
      <c r="N142" s="411"/>
      <c r="O142" s="149"/>
      <c r="P142" s="149"/>
      <c r="Q142" s="149"/>
      <c r="R142" s="198"/>
      <c r="S142" s="198"/>
      <c r="T142" s="417"/>
      <c r="U142" s="198"/>
      <c r="V142" s="198"/>
      <c r="W142" s="417"/>
      <c r="X142" s="198"/>
      <c r="Y142" s="198"/>
      <c r="Z142" s="417"/>
      <c r="AA142" s="195"/>
    </row>
    <row r="143" spans="1:259" s="199" customFormat="1" ht="12.75" customHeight="1" x14ac:dyDescent="0.15">
      <c r="A143" s="196" t="s">
        <v>417</v>
      </c>
      <c r="B143" s="197" t="s">
        <v>397</v>
      </c>
      <c r="C143" s="197" t="s">
        <v>284</v>
      </c>
      <c r="D143" s="197" t="s">
        <v>267</v>
      </c>
      <c r="E143" s="198" t="s">
        <v>416</v>
      </c>
      <c r="F143" s="162">
        <f>G143+H143</f>
        <v>0</v>
      </c>
      <c r="G143" s="162">
        <v>0</v>
      </c>
      <c r="H143" s="162">
        <f>G143</f>
        <v>0</v>
      </c>
      <c r="I143" s="162">
        <f>J143+K143</f>
        <v>0</v>
      </c>
      <c r="J143" s="162">
        <v>0</v>
      </c>
      <c r="K143" s="162">
        <f>J143</f>
        <v>0</v>
      </c>
      <c r="L143" s="322">
        <f>M143+N143</f>
        <v>0</v>
      </c>
      <c r="M143" s="322">
        <v>0</v>
      </c>
      <c r="N143" s="322">
        <f>M143</f>
        <v>0</v>
      </c>
      <c r="O143" s="162"/>
      <c r="P143" s="162"/>
      <c r="Q143" s="162"/>
      <c r="R143" s="162">
        <f>S143+T143</f>
        <v>0</v>
      </c>
      <c r="S143" s="162">
        <v>0</v>
      </c>
      <c r="T143" s="378">
        <f>S143</f>
        <v>0</v>
      </c>
      <c r="U143" s="162">
        <f>V143+W143</f>
        <v>0</v>
      </c>
      <c r="V143" s="162">
        <v>0</v>
      </c>
      <c r="W143" s="378">
        <f>V143</f>
        <v>0</v>
      </c>
      <c r="X143" s="162">
        <f>Y143+Z143</f>
        <v>0</v>
      </c>
      <c r="Y143" s="162">
        <v>0</v>
      </c>
      <c r="Z143" s="378">
        <f>Y143</f>
        <v>0</v>
      </c>
      <c r="AA143" s="195"/>
    </row>
    <row r="144" spans="1:259" s="199" customFormat="1" ht="12.75" customHeight="1" x14ac:dyDescent="0.15">
      <c r="A144" s="196" t="s">
        <v>418</v>
      </c>
      <c r="B144" s="197" t="s">
        <v>419</v>
      </c>
      <c r="C144" s="197" t="s">
        <v>264</v>
      </c>
      <c r="D144" s="197" t="s">
        <v>264</v>
      </c>
      <c r="E144" s="200" t="s">
        <v>420</v>
      </c>
      <c r="F144" s="188">
        <f>G144+H144</f>
        <v>9410</v>
      </c>
      <c r="G144" s="188">
        <f>G146+G149+G152+G155</f>
        <v>9410</v>
      </c>
      <c r="H144" s="188">
        <f>H146+H149+H152+H155</f>
        <v>0</v>
      </c>
      <c r="I144" s="188">
        <f t="shared" ref="I144:K144" si="181">I146+I149+I152+I155</f>
        <v>8000</v>
      </c>
      <c r="J144" s="188">
        <f t="shared" si="181"/>
        <v>8000</v>
      </c>
      <c r="K144" s="188">
        <f t="shared" si="181"/>
        <v>0</v>
      </c>
      <c r="L144" s="410">
        <f t="shared" ref="L144:N144" si="182">L146+L149+L152+L155</f>
        <v>8000</v>
      </c>
      <c r="M144" s="410">
        <f t="shared" si="182"/>
        <v>8000</v>
      </c>
      <c r="N144" s="410">
        <f t="shared" si="182"/>
        <v>0</v>
      </c>
      <c r="O144" s="188"/>
      <c r="P144" s="188"/>
      <c r="Q144" s="188"/>
      <c r="R144" s="188">
        <f t="shared" ref="R144:W144" si="183">R146+R149+R152+R155</f>
        <v>8000</v>
      </c>
      <c r="S144" s="188">
        <f t="shared" si="183"/>
        <v>8000</v>
      </c>
      <c r="T144" s="416">
        <f t="shared" si="183"/>
        <v>0</v>
      </c>
      <c r="U144" s="188">
        <f t="shared" si="183"/>
        <v>8000</v>
      </c>
      <c r="V144" s="188">
        <f t="shared" si="183"/>
        <v>8000</v>
      </c>
      <c r="W144" s="416">
        <f t="shared" si="183"/>
        <v>0</v>
      </c>
      <c r="X144" s="188">
        <f t="shared" ref="X144:Z144" si="184">X146+X149+X152+X155</f>
        <v>8000</v>
      </c>
      <c r="Y144" s="188">
        <f t="shared" si="184"/>
        <v>8000</v>
      </c>
      <c r="Z144" s="416">
        <f t="shared" si="184"/>
        <v>0</v>
      </c>
      <c r="AA144" s="195"/>
    </row>
    <row r="145" spans="1:259" s="199" customFormat="1" ht="12.75" customHeight="1" x14ac:dyDescent="0.15">
      <c r="A145" s="196"/>
      <c r="B145" s="197"/>
      <c r="C145" s="197"/>
      <c r="D145" s="197"/>
      <c r="E145" s="198" t="s">
        <v>74</v>
      </c>
      <c r="F145" s="162"/>
      <c r="G145" s="162"/>
      <c r="H145" s="162"/>
      <c r="I145" s="162"/>
      <c r="J145" s="162"/>
      <c r="K145" s="162"/>
      <c r="L145" s="322"/>
      <c r="M145" s="322"/>
      <c r="N145" s="322"/>
      <c r="O145" s="162"/>
      <c r="P145" s="162"/>
      <c r="Q145" s="162"/>
      <c r="R145" s="162"/>
      <c r="S145" s="162"/>
      <c r="T145" s="378"/>
      <c r="U145" s="162"/>
      <c r="V145" s="162"/>
      <c r="W145" s="378"/>
      <c r="X145" s="162"/>
      <c r="Y145" s="162"/>
      <c r="Z145" s="378"/>
      <c r="AA145" s="195"/>
    </row>
    <row r="146" spans="1:259" s="194" customFormat="1" ht="28.5" customHeight="1" x14ac:dyDescent="0.15">
      <c r="A146" s="190" t="s">
        <v>421</v>
      </c>
      <c r="B146" s="100" t="s">
        <v>419</v>
      </c>
      <c r="C146" s="100" t="s">
        <v>273</v>
      </c>
      <c r="D146" s="100" t="s">
        <v>264</v>
      </c>
      <c r="E146" s="202" t="s">
        <v>422</v>
      </c>
      <c r="F146" s="188">
        <f>G146+H146</f>
        <v>0</v>
      </c>
      <c r="G146" s="188">
        <f>G148</f>
        <v>0</v>
      </c>
      <c r="H146" s="188">
        <f>H148</f>
        <v>0</v>
      </c>
      <c r="I146" s="188">
        <f t="shared" ref="I146:K146" si="185">I148</f>
        <v>0</v>
      </c>
      <c r="J146" s="188">
        <f t="shared" si="185"/>
        <v>0</v>
      </c>
      <c r="K146" s="188">
        <f t="shared" si="185"/>
        <v>0</v>
      </c>
      <c r="L146" s="410">
        <f t="shared" ref="L146:N146" si="186">L148</f>
        <v>0</v>
      </c>
      <c r="M146" s="410">
        <f t="shared" si="186"/>
        <v>0</v>
      </c>
      <c r="N146" s="410">
        <f t="shared" si="186"/>
        <v>0</v>
      </c>
      <c r="O146" s="188"/>
      <c r="P146" s="188"/>
      <c r="Q146" s="188"/>
      <c r="R146" s="188">
        <f t="shared" ref="R146:W146" si="187">R148</f>
        <v>0</v>
      </c>
      <c r="S146" s="188">
        <f t="shared" si="187"/>
        <v>0</v>
      </c>
      <c r="T146" s="416">
        <f t="shared" si="187"/>
        <v>0</v>
      </c>
      <c r="U146" s="188">
        <f t="shared" si="187"/>
        <v>0</v>
      </c>
      <c r="V146" s="188">
        <f t="shared" si="187"/>
        <v>0</v>
      </c>
      <c r="W146" s="416">
        <f t="shared" si="187"/>
        <v>0</v>
      </c>
      <c r="X146" s="188">
        <f t="shared" ref="X146:Z146" si="188">X148</f>
        <v>0</v>
      </c>
      <c r="Y146" s="188">
        <f t="shared" si="188"/>
        <v>0</v>
      </c>
      <c r="Z146" s="416">
        <f t="shared" si="188"/>
        <v>0</v>
      </c>
      <c r="AA146" s="195"/>
      <c r="AB146" s="193"/>
      <c r="AC146" s="193"/>
      <c r="AD146" s="193"/>
      <c r="AE146" s="193"/>
      <c r="AF146" s="193"/>
      <c r="AG146" s="193"/>
      <c r="AH146" s="193"/>
      <c r="AI146" s="193"/>
      <c r="AJ146" s="193"/>
      <c r="AK146" s="193"/>
      <c r="AL146" s="193"/>
      <c r="AM146" s="193"/>
      <c r="AN146" s="193"/>
      <c r="AO146" s="193"/>
      <c r="AP146" s="193"/>
      <c r="AQ146" s="193"/>
      <c r="AR146" s="193"/>
      <c r="AS146" s="193"/>
      <c r="AT146" s="193"/>
      <c r="AU146" s="193"/>
      <c r="AV146" s="193"/>
      <c r="AW146" s="193"/>
      <c r="AX146" s="193"/>
      <c r="AY146" s="193"/>
      <c r="AZ146" s="193"/>
      <c r="BA146" s="193"/>
      <c r="BB146" s="193"/>
      <c r="BC146" s="193"/>
      <c r="BD146" s="193"/>
      <c r="BE146" s="193"/>
      <c r="BF146" s="193"/>
      <c r="BG146" s="193"/>
      <c r="BH146" s="193"/>
      <c r="BI146" s="193"/>
      <c r="BJ146" s="193"/>
      <c r="BK146" s="193"/>
      <c r="BL146" s="193"/>
      <c r="BM146" s="193"/>
      <c r="BN146" s="193"/>
      <c r="BO146" s="193"/>
      <c r="BP146" s="193"/>
      <c r="BQ146" s="193"/>
      <c r="BR146" s="193"/>
      <c r="BS146" s="193"/>
      <c r="BT146" s="193"/>
      <c r="BU146" s="193"/>
      <c r="BV146" s="193"/>
      <c r="BW146" s="193"/>
      <c r="BX146" s="193"/>
      <c r="BY146" s="193"/>
      <c r="BZ146" s="193"/>
      <c r="CA146" s="193"/>
      <c r="CB146" s="193"/>
      <c r="CC146" s="193"/>
      <c r="CD146" s="193"/>
      <c r="CE146" s="193"/>
      <c r="CF146" s="193"/>
      <c r="CG146" s="193"/>
      <c r="CH146" s="193"/>
      <c r="CI146" s="193"/>
      <c r="CJ146" s="193"/>
      <c r="CK146" s="193"/>
      <c r="CL146" s="193"/>
      <c r="CM146" s="193"/>
      <c r="CN146" s="193"/>
      <c r="CO146" s="193"/>
      <c r="CP146" s="193"/>
      <c r="CQ146" s="193"/>
      <c r="CR146" s="193"/>
      <c r="CS146" s="193"/>
      <c r="CT146" s="193"/>
      <c r="CU146" s="193"/>
      <c r="CV146" s="193"/>
      <c r="CW146" s="193"/>
      <c r="CX146" s="193"/>
      <c r="CY146" s="193"/>
      <c r="CZ146" s="193"/>
      <c r="DA146" s="193"/>
      <c r="DB146" s="193"/>
      <c r="DC146" s="193"/>
      <c r="DD146" s="193"/>
      <c r="DE146" s="193"/>
      <c r="DF146" s="193"/>
      <c r="DG146" s="193"/>
      <c r="DH146" s="193"/>
      <c r="DI146" s="193"/>
      <c r="DJ146" s="193"/>
      <c r="DK146" s="193"/>
      <c r="DL146" s="193"/>
      <c r="DM146" s="193"/>
      <c r="DN146" s="193"/>
      <c r="DO146" s="193"/>
      <c r="DP146" s="193"/>
      <c r="DQ146" s="193"/>
      <c r="DR146" s="193"/>
      <c r="DS146" s="193"/>
      <c r="DT146" s="193"/>
      <c r="DU146" s="193"/>
      <c r="DV146" s="193"/>
      <c r="DW146" s="193"/>
      <c r="DX146" s="193"/>
      <c r="DY146" s="193"/>
      <c r="DZ146" s="193"/>
      <c r="EA146" s="193"/>
      <c r="EB146" s="193"/>
      <c r="EC146" s="193"/>
      <c r="ED146" s="193"/>
      <c r="EE146" s="193"/>
      <c r="EF146" s="193"/>
      <c r="EG146" s="193"/>
      <c r="EH146" s="193"/>
      <c r="EI146" s="193"/>
      <c r="EJ146" s="193"/>
      <c r="EK146" s="193"/>
      <c r="EL146" s="193"/>
      <c r="EM146" s="193"/>
      <c r="EN146" s="193"/>
      <c r="EO146" s="193"/>
      <c r="EP146" s="193"/>
      <c r="EQ146" s="193"/>
      <c r="ER146" s="193"/>
      <c r="ES146" s="193"/>
      <c r="ET146" s="193"/>
      <c r="EU146" s="193"/>
      <c r="EV146" s="193"/>
      <c r="EW146" s="193"/>
      <c r="EX146" s="193"/>
      <c r="EY146" s="193"/>
      <c r="EZ146" s="193"/>
      <c r="FA146" s="193"/>
      <c r="FB146" s="193"/>
      <c r="FC146" s="193"/>
      <c r="FD146" s="193"/>
      <c r="FE146" s="193"/>
      <c r="FF146" s="193"/>
      <c r="FG146" s="193"/>
      <c r="FH146" s="193"/>
      <c r="FI146" s="193"/>
      <c r="FJ146" s="193"/>
      <c r="FK146" s="193"/>
      <c r="FL146" s="193"/>
      <c r="FM146" s="193"/>
      <c r="FN146" s="193"/>
      <c r="FO146" s="193"/>
      <c r="FP146" s="193"/>
      <c r="FQ146" s="193"/>
      <c r="FR146" s="193"/>
      <c r="FS146" s="193"/>
      <c r="FT146" s="193"/>
      <c r="FU146" s="193"/>
      <c r="FV146" s="193"/>
      <c r="FW146" s="193"/>
      <c r="FX146" s="193"/>
      <c r="FY146" s="193"/>
      <c r="FZ146" s="193"/>
      <c r="GA146" s="193"/>
      <c r="GB146" s="193"/>
      <c r="GC146" s="193"/>
      <c r="GD146" s="193"/>
      <c r="GE146" s="193"/>
      <c r="GF146" s="193"/>
      <c r="GG146" s="193"/>
      <c r="GH146" s="193"/>
      <c r="GI146" s="193"/>
      <c r="GJ146" s="193"/>
      <c r="GK146" s="193"/>
      <c r="GL146" s="193"/>
      <c r="GM146" s="193"/>
      <c r="GN146" s="193"/>
      <c r="GO146" s="193"/>
      <c r="GP146" s="193"/>
      <c r="GQ146" s="193"/>
      <c r="GR146" s="193"/>
      <c r="GS146" s="193"/>
      <c r="GT146" s="193"/>
      <c r="GU146" s="193"/>
      <c r="GV146" s="193"/>
      <c r="GW146" s="193"/>
      <c r="GX146" s="193"/>
      <c r="GY146" s="193"/>
      <c r="GZ146" s="193"/>
      <c r="HA146" s="193"/>
      <c r="HB146" s="193"/>
      <c r="HC146" s="193"/>
      <c r="HD146" s="193"/>
      <c r="HE146" s="193"/>
      <c r="HF146" s="193"/>
      <c r="HG146" s="193"/>
      <c r="HH146" s="193"/>
      <c r="HI146" s="193"/>
      <c r="HJ146" s="193"/>
      <c r="HK146" s="193"/>
      <c r="HL146" s="193"/>
      <c r="HM146" s="193"/>
      <c r="HN146" s="193"/>
      <c r="HO146" s="193"/>
      <c r="HP146" s="193"/>
      <c r="HQ146" s="193"/>
      <c r="HR146" s="193"/>
      <c r="HS146" s="193"/>
      <c r="HT146" s="193"/>
      <c r="HU146" s="193"/>
      <c r="HV146" s="193"/>
      <c r="HW146" s="193"/>
      <c r="HX146" s="193"/>
      <c r="HY146" s="193"/>
      <c r="HZ146" s="193"/>
      <c r="IA146" s="193"/>
      <c r="IB146" s="193"/>
      <c r="IC146" s="193"/>
      <c r="ID146" s="193"/>
      <c r="IE146" s="193"/>
      <c r="IF146" s="193"/>
      <c r="IG146" s="193"/>
      <c r="IH146" s="193"/>
      <c r="II146" s="193"/>
      <c r="IJ146" s="193"/>
      <c r="IK146" s="193"/>
      <c r="IL146" s="193"/>
      <c r="IM146" s="193"/>
      <c r="IN146" s="193"/>
      <c r="IO146" s="193"/>
      <c r="IP146" s="193"/>
      <c r="IQ146" s="193"/>
      <c r="IR146" s="193"/>
      <c r="IS146" s="193"/>
      <c r="IT146" s="193"/>
      <c r="IU146" s="193"/>
      <c r="IV146" s="193"/>
      <c r="IW146" s="193"/>
      <c r="IX146" s="193"/>
      <c r="IY146" s="193"/>
    </row>
    <row r="147" spans="1:259" s="199" customFormat="1" ht="12.75" customHeight="1" x14ac:dyDescent="0.15">
      <c r="A147" s="196"/>
      <c r="B147" s="197"/>
      <c r="C147" s="197"/>
      <c r="D147" s="197"/>
      <c r="E147" s="198" t="s">
        <v>269</v>
      </c>
      <c r="F147" s="162"/>
      <c r="G147" s="162"/>
      <c r="H147" s="162"/>
      <c r="I147" s="198"/>
      <c r="J147" s="198"/>
      <c r="K147" s="198"/>
      <c r="L147" s="411"/>
      <c r="M147" s="411"/>
      <c r="N147" s="411"/>
      <c r="O147" s="149"/>
      <c r="P147" s="149"/>
      <c r="Q147" s="149"/>
      <c r="R147" s="198"/>
      <c r="S147" s="198"/>
      <c r="T147" s="417"/>
      <c r="U147" s="198"/>
      <c r="V147" s="198"/>
      <c r="W147" s="417"/>
      <c r="X147" s="198"/>
      <c r="Y147" s="198"/>
      <c r="Z147" s="417"/>
      <c r="AA147" s="195"/>
    </row>
    <row r="148" spans="1:259" s="199" customFormat="1" ht="12.75" customHeight="1" x14ac:dyDescent="0.15">
      <c r="A148" s="196" t="s">
        <v>423</v>
      </c>
      <c r="B148" s="197" t="s">
        <v>419</v>
      </c>
      <c r="C148" s="197" t="s">
        <v>273</v>
      </c>
      <c r="D148" s="197" t="s">
        <v>267</v>
      </c>
      <c r="E148" s="198" t="s">
        <v>422</v>
      </c>
      <c r="F148" s="162">
        <f>G148+H148</f>
        <v>0</v>
      </c>
      <c r="G148" s="162"/>
      <c r="H148" s="162">
        <v>0</v>
      </c>
      <c r="I148" s="88">
        <f>J148+K148</f>
        <v>0</v>
      </c>
      <c r="J148" s="88"/>
      <c r="K148" s="88">
        <v>0</v>
      </c>
      <c r="L148" s="412">
        <f>M148+N148</f>
        <v>0</v>
      </c>
      <c r="M148" s="412"/>
      <c r="N148" s="412">
        <v>0</v>
      </c>
      <c r="O148" s="162"/>
      <c r="P148" s="162"/>
      <c r="Q148" s="162"/>
      <c r="R148" s="88">
        <f>S148+T148</f>
        <v>0</v>
      </c>
      <c r="S148" s="88"/>
      <c r="T148" s="377">
        <v>0</v>
      </c>
      <c r="U148" s="88">
        <f>V148+W148</f>
        <v>0</v>
      </c>
      <c r="V148" s="88"/>
      <c r="W148" s="377">
        <v>0</v>
      </c>
      <c r="X148" s="88">
        <f>Y148+Z148</f>
        <v>0</v>
      </c>
      <c r="Y148" s="88"/>
      <c r="Z148" s="377">
        <v>0</v>
      </c>
      <c r="AA148" s="195"/>
    </row>
    <row r="149" spans="1:259" s="194" customFormat="1" ht="28.5" customHeight="1" x14ac:dyDescent="0.15">
      <c r="A149" s="190" t="s">
        <v>424</v>
      </c>
      <c r="B149" s="100" t="s">
        <v>419</v>
      </c>
      <c r="C149" s="100" t="s">
        <v>307</v>
      </c>
      <c r="D149" s="100" t="s">
        <v>264</v>
      </c>
      <c r="E149" s="202" t="s">
        <v>425</v>
      </c>
      <c r="F149" s="188">
        <f>F151</f>
        <v>0</v>
      </c>
      <c r="G149" s="188">
        <f>G151</f>
        <v>0</v>
      </c>
      <c r="H149" s="188">
        <f>H151</f>
        <v>0</v>
      </c>
      <c r="I149" s="188">
        <f t="shared" ref="I149:K149" si="189">I151</f>
        <v>0</v>
      </c>
      <c r="J149" s="188">
        <f t="shared" si="189"/>
        <v>0</v>
      </c>
      <c r="K149" s="188">
        <f t="shared" si="189"/>
        <v>0</v>
      </c>
      <c r="L149" s="410">
        <f t="shared" ref="L149:N149" si="190">L151</f>
        <v>0</v>
      </c>
      <c r="M149" s="410">
        <f t="shared" si="190"/>
        <v>0</v>
      </c>
      <c r="N149" s="410">
        <f t="shared" si="190"/>
        <v>0</v>
      </c>
      <c r="O149" s="188"/>
      <c r="P149" s="188"/>
      <c r="Q149" s="188"/>
      <c r="R149" s="188">
        <f t="shared" ref="R149:W149" si="191">R151</f>
        <v>0</v>
      </c>
      <c r="S149" s="188">
        <f t="shared" si="191"/>
        <v>0</v>
      </c>
      <c r="T149" s="416">
        <f t="shared" si="191"/>
        <v>0</v>
      </c>
      <c r="U149" s="188">
        <f t="shared" si="191"/>
        <v>0</v>
      </c>
      <c r="V149" s="188">
        <f t="shared" si="191"/>
        <v>0</v>
      </c>
      <c r="W149" s="416">
        <f t="shared" si="191"/>
        <v>0</v>
      </c>
      <c r="X149" s="188">
        <f t="shared" ref="X149:Z149" si="192">X151</f>
        <v>0</v>
      </c>
      <c r="Y149" s="188">
        <f t="shared" si="192"/>
        <v>0</v>
      </c>
      <c r="Z149" s="416">
        <f t="shared" si="192"/>
        <v>0</v>
      </c>
      <c r="AA149" s="195"/>
      <c r="AB149" s="193"/>
      <c r="AC149" s="193"/>
      <c r="AD149" s="193"/>
      <c r="AE149" s="193"/>
      <c r="AF149" s="193"/>
      <c r="AG149" s="193"/>
      <c r="AH149" s="193"/>
      <c r="AI149" s="193"/>
      <c r="AJ149" s="193"/>
      <c r="AK149" s="193"/>
      <c r="AL149" s="193"/>
      <c r="AM149" s="193"/>
      <c r="AN149" s="193"/>
      <c r="AO149" s="193"/>
      <c r="AP149" s="193"/>
      <c r="AQ149" s="193"/>
      <c r="AR149" s="193"/>
      <c r="AS149" s="193"/>
      <c r="AT149" s="193"/>
      <c r="AU149" s="193"/>
      <c r="AV149" s="193"/>
      <c r="AW149" s="193"/>
      <c r="AX149" s="193"/>
      <c r="AY149" s="193"/>
      <c r="AZ149" s="193"/>
      <c r="BA149" s="193"/>
      <c r="BB149" s="193"/>
      <c r="BC149" s="193"/>
      <c r="BD149" s="193"/>
      <c r="BE149" s="193"/>
      <c r="BF149" s="193"/>
      <c r="BG149" s="193"/>
      <c r="BH149" s="193"/>
      <c r="BI149" s="193"/>
      <c r="BJ149" s="193"/>
      <c r="BK149" s="193"/>
      <c r="BL149" s="193"/>
      <c r="BM149" s="193"/>
      <c r="BN149" s="193"/>
      <c r="BO149" s="193"/>
      <c r="BP149" s="193"/>
      <c r="BQ149" s="193"/>
      <c r="BR149" s="193"/>
      <c r="BS149" s="193"/>
      <c r="BT149" s="193"/>
      <c r="BU149" s="193"/>
      <c r="BV149" s="193"/>
      <c r="BW149" s="193"/>
      <c r="BX149" s="193"/>
      <c r="BY149" s="193"/>
      <c r="BZ149" s="193"/>
      <c r="CA149" s="193"/>
      <c r="CB149" s="193"/>
      <c r="CC149" s="193"/>
      <c r="CD149" s="193"/>
      <c r="CE149" s="193"/>
      <c r="CF149" s="193"/>
      <c r="CG149" s="193"/>
      <c r="CH149" s="193"/>
      <c r="CI149" s="193"/>
      <c r="CJ149" s="193"/>
      <c r="CK149" s="193"/>
      <c r="CL149" s="193"/>
      <c r="CM149" s="193"/>
      <c r="CN149" s="193"/>
      <c r="CO149" s="193"/>
      <c r="CP149" s="193"/>
      <c r="CQ149" s="193"/>
      <c r="CR149" s="193"/>
      <c r="CS149" s="193"/>
      <c r="CT149" s="193"/>
      <c r="CU149" s="193"/>
      <c r="CV149" s="193"/>
      <c r="CW149" s="193"/>
      <c r="CX149" s="193"/>
      <c r="CY149" s="193"/>
      <c r="CZ149" s="193"/>
      <c r="DA149" s="193"/>
      <c r="DB149" s="193"/>
      <c r="DC149" s="193"/>
      <c r="DD149" s="193"/>
      <c r="DE149" s="193"/>
      <c r="DF149" s="193"/>
      <c r="DG149" s="193"/>
      <c r="DH149" s="193"/>
      <c r="DI149" s="193"/>
      <c r="DJ149" s="193"/>
      <c r="DK149" s="193"/>
      <c r="DL149" s="193"/>
      <c r="DM149" s="193"/>
      <c r="DN149" s="193"/>
      <c r="DO149" s="193"/>
      <c r="DP149" s="193"/>
      <c r="DQ149" s="193"/>
      <c r="DR149" s="193"/>
      <c r="DS149" s="193"/>
      <c r="DT149" s="193"/>
      <c r="DU149" s="193"/>
      <c r="DV149" s="193"/>
      <c r="DW149" s="193"/>
      <c r="DX149" s="193"/>
      <c r="DY149" s="193"/>
      <c r="DZ149" s="193"/>
      <c r="EA149" s="193"/>
      <c r="EB149" s="193"/>
      <c r="EC149" s="193"/>
      <c r="ED149" s="193"/>
      <c r="EE149" s="193"/>
      <c r="EF149" s="193"/>
      <c r="EG149" s="193"/>
      <c r="EH149" s="193"/>
      <c r="EI149" s="193"/>
      <c r="EJ149" s="193"/>
      <c r="EK149" s="193"/>
      <c r="EL149" s="193"/>
      <c r="EM149" s="193"/>
      <c r="EN149" s="193"/>
      <c r="EO149" s="193"/>
      <c r="EP149" s="193"/>
      <c r="EQ149" s="193"/>
      <c r="ER149" s="193"/>
      <c r="ES149" s="193"/>
      <c r="ET149" s="193"/>
      <c r="EU149" s="193"/>
      <c r="EV149" s="193"/>
      <c r="EW149" s="193"/>
      <c r="EX149" s="193"/>
      <c r="EY149" s="193"/>
      <c r="EZ149" s="193"/>
      <c r="FA149" s="193"/>
      <c r="FB149" s="193"/>
      <c r="FC149" s="193"/>
      <c r="FD149" s="193"/>
      <c r="FE149" s="193"/>
      <c r="FF149" s="193"/>
      <c r="FG149" s="193"/>
      <c r="FH149" s="193"/>
      <c r="FI149" s="193"/>
      <c r="FJ149" s="193"/>
      <c r="FK149" s="193"/>
      <c r="FL149" s="193"/>
      <c r="FM149" s="193"/>
      <c r="FN149" s="193"/>
      <c r="FO149" s="193"/>
      <c r="FP149" s="193"/>
      <c r="FQ149" s="193"/>
      <c r="FR149" s="193"/>
      <c r="FS149" s="193"/>
      <c r="FT149" s="193"/>
      <c r="FU149" s="193"/>
      <c r="FV149" s="193"/>
      <c r="FW149" s="193"/>
      <c r="FX149" s="193"/>
      <c r="FY149" s="193"/>
      <c r="FZ149" s="193"/>
      <c r="GA149" s="193"/>
      <c r="GB149" s="193"/>
      <c r="GC149" s="193"/>
      <c r="GD149" s="193"/>
      <c r="GE149" s="193"/>
      <c r="GF149" s="193"/>
      <c r="GG149" s="193"/>
      <c r="GH149" s="193"/>
      <c r="GI149" s="193"/>
      <c r="GJ149" s="193"/>
      <c r="GK149" s="193"/>
      <c r="GL149" s="193"/>
      <c r="GM149" s="193"/>
      <c r="GN149" s="193"/>
      <c r="GO149" s="193"/>
      <c r="GP149" s="193"/>
      <c r="GQ149" s="193"/>
      <c r="GR149" s="193"/>
      <c r="GS149" s="193"/>
      <c r="GT149" s="193"/>
      <c r="GU149" s="193"/>
      <c r="GV149" s="193"/>
      <c r="GW149" s="193"/>
      <c r="GX149" s="193"/>
      <c r="GY149" s="193"/>
      <c r="GZ149" s="193"/>
      <c r="HA149" s="193"/>
      <c r="HB149" s="193"/>
      <c r="HC149" s="193"/>
      <c r="HD149" s="193"/>
      <c r="HE149" s="193"/>
      <c r="HF149" s="193"/>
      <c r="HG149" s="193"/>
      <c r="HH149" s="193"/>
      <c r="HI149" s="193"/>
      <c r="HJ149" s="193"/>
      <c r="HK149" s="193"/>
      <c r="HL149" s="193"/>
      <c r="HM149" s="193"/>
      <c r="HN149" s="193"/>
      <c r="HO149" s="193"/>
      <c r="HP149" s="193"/>
      <c r="HQ149" s="193"/>
      <c r="HR149" s="193"/>
      <c r="HS149" s="193"/>
      <c r="HT149" s="193"/>
      <c r="HU149" s="193"/>
      <c r="HV149" s="193"/>
      <c r="HW149" s="193"/>
      <c r="HX149" s="193"/>
      <c r="HY149" s="193"/>
      <c r="HZ149" s="193"/>
      <c r="IA149" s="193"/>
      <c r="IB149" s="193"/>
      <c r="IC149" s="193"/>
      <c r="ID149" s="193"/>
      <c r="IE149" s="193"/>
      <c r="IF149" s="193"/>
      <c r="IG149" s="193"/>
      <c r="IH149" s="193"/>
      <c r="II149" s="193"/>
      <c r="IJ149" s="193"/>
      <c r="IK149" s="193"/>
      <c r="IL149" s="193"/>
      <c r="IM149" s="193"/>
      <c r="IN149" s="193"/>
      <c r="IO149" s="193"/>
      <c r="IP149" s="193"/>
      <c r="IQ149" s="193"/>
      <c r="IR149" s="193"/>
      <c r="IS149" s="193"/>
      <c r="IT149" s="193"/>
      <c r="IU149" s="193"/>
      <c r="IV149" s="193"/>
      <c r="IW149" s="193"/>
      <c r="IX149" s="193"/>
      <c r="IY149" s="193"/>
    </row>
    <row r="150" spans="1:259" s="199" customFormat="1" ht="12.75" customHeight="1" x14ac:dyDescent="0.15">
      <c r="A150" s="196"/>
      <c r="B150" s="197"/>
      <c r="C150" s="197"/>
      <c r="D150" s="197"/>
      <c r="E150" s="198" t="s">
        <v>269</v>
      </c>
      <c r="F150" s="162"/>
      <c r="G150" s="162"/>
      <c r="H150" s="162"/>
      <c r="I150" s="198"/>
      <c r="J150" s="198"/>
      <c r="K150" s="198"/>
      <c r="L150" s="411"/>
      <c r="M150" s="411"/>
      <c r="N150" s="411"/>
      <c r="O150" s="149"/>
      <c r="P150" s="149"/>
      <c r="Q150" s="149"/>
      <c r="R150" s="198"/>
      <c r="S150" s="198"/>
      <c r="T150" s="417"/>
      <c r="U150" s="198"/>
      <c r="V150" s="198"/>
      <c r="W150" s="417"/>
      <c r="X150" s="198"/>
      <c r="Y150" s="198"/>
      <c r="Z150" s="417"/>
      <c r="AA150" s="195"/>
    </row>
    <row r="151" spans="1:259" s="199" customFormat="1" ht="12.75" customHeight="1" x14ac:dyDescent="0.15">
      <c r="A151" s="196" t="s">
        <v>426</v>
      </c>
      <c r="B151" s="197" t="s">
        <v>419</v>
      </c>
      <c r="C151" s="197" t="s">
        <v>307</v>
      </c>
      <c r="D151" s="197" t="s">
        <v>267</v>
      </c>
      <c r="E151" s="198" t="s">
        <v>425</v>
      </c>
      <c r="F151" s="162">
        <f>G151+H151</f>
        <v>0</v>
      </c>
      <c r="G151" s="162"/>
      <c r="H151" s="162">
        <v>0</v>
      </c>
      <c r="I151" s="88">
        <f>J151+K151</f>
        <v>0</v>
      </c>
      <c r="J151" s="88"/>
      <c r="K151" s="88">
        <v>0</v>
      </c>
      <c r="L151" s="412">
        <f>M151+N151</f>
        <v>0</v>
      </c>
      <c r="M151" s="412"/>
      <c r="N151" s="412">
        <v>0</v>
      </c>
      <c r="O151" s="162"/>
      <c r="P151" s="162"/>
      <c r="Q151" s="162"/>
      <c r="R151" s="88">
        <f>S151+T151</f>
        <v>0</v>
      </c>
      <c r="S151" s="88"/>
      <c r="T151" s="377">
        <v>0</v>
      </c>
      <c r="U151" s="88">
        <f>V151+W151</f>
        <v>0</v>
      </c>
      <c r="V151" s="88"/>
      <c r="W151" s="377">
        <v>0</v>
      </c>
      <c r="X151" s="88">
        <f>Y151+Z151</f>
        <v>0</v>
      </c>
      <c r="Y151" s="88"/>
      <c r="Z151" s="377">
        <v>0</v>
      </c>
      <c r="AA151" s="195"/>
    </row>
    <row r="152" spans="1:259" s="194" customFormat="1" ht="28.5" customHeight="1" x14ac:dyDescent="0.15">
      <c r="A152" s="190" t="s">
        <v>427</v>
      </c>
      <c r="B152" s="100" t="s">
        <v>419</v>
      </c>
      <c r="C152" s="100" t="s">
        <v>320</v>
      </c>
      <c r="D152" s="100" t="s">
        <v>264</v>
      </c>
      <c r="E152" s="202" t="s">
        <v>428</v>
      </c>
      <c r="F152" s="188">
        <f>F154</f>
        <v>9410</v>
      </c>
      <c r="G152" s="188">
        <f>G154</f>
        <v>9410</v>
      </c>
      <c r="H152" s="188">
        <f>H154</f>
        <v>0</v>
      </c>
      <c r="I152" s="188">
        <f t="shared" ref="I152:K152" si="193">I154</f>
        <v>8000</v>
      </c>
      <c r="J152" s="188">
        <f t="shared" si="193"/>
        <v>8000</v>
      </c>
      <c r="K152" s="188">
        <f t="shared" si="193"/>
        <v>0</v>
      </c>
      <c r="L152" s="410">
        <f t="shared" ref="L152:N152" si="194">L154</f>
        <v>8000</v>
      </c>
      <c r="M152" s="410">
        <f t="shared" si="194"/>
        <v>8000</v>
      </c>
      <c r="N152" s="410">
        <f t="shared" si="194"/>
        <v>0</v>
      </c>
      <c r="O152" s="188"/>
      <c r="P152" s="188"/>
      <c r="Q152" s="188"/>
      <c r="R152" s="188">
        <f t="shared" ref="R152:W152" si="195">R154</f>
        <v>8000</v>
      </c>
      <c r="S152" s="188">
        <f t="shared" si="195"/>
        <v>8000</v>
      </c>
      <c r="T152" s="416">
        <f t="shared" si="195"/>
        <v>0</v>
      </c>
      <c r="U152" s="188">
        <f t="shared" si="195"/>
        <v>8000</v>
      </c>
      <c r="V152" s="188">
        <f t="shared" si="195"/>
        <v>8000</v>
      </c>
      <c r="W152" s="416">
        <f t="shared" si="195"/>
        <v>0</v>
      </c>
      <c r="X152" s="188">
        <f t="shared" ref="X152:Z152" si="196">X154</f>
        <v>8000</v>
      </c>
      <c r="Y152" s="188">
        <f t="shared" si="196"/>
        <v>8000</v>
      </c>
      <c r="Z152" s="416">
        <f t="shared" si="196"/>
        <v>0</v>
      </c>
      <c r="AA152" s="195"/>
      <c r="AB152" s="193"/>
      <c r="AC152" s="193"/>
      <c r="AD152" s="193"/>
      <c r="AE152" s="193"/>
      <c r="AF152" s="193"/>
      <c r="AG152" s="193"/>
      <c r="AH152" s="193"/>
      <c r="AI152" s="193"/>
      <c r="AJ152" s="193"/>
      <c r="AK152" s="193"/>
      <c r="AL152" s="193"/>
      <c r="AM152" s="193"/>
      <c r="AN152" s="193"/>
      <c r="AO152" s="193"/>
      <c r="AP152" s="193"/>
      <c r="AQ152" s="193"/>
      <c r="AR152" s="193"/>
      <c r="AS152" s="193"/>
      <c r="AT152" s="193"/>
      <c r="AU152" s="193"/>
      <c r="AV152" s="193"/>
      <c r="AW152" s="193"/>
      <c r="AX152" s="193"/>
      <c r="AY152" s="193"/>
      <c r="AZ152" s="193"/>
      <c r="BA152" s="193"/>
      <c r="BB152" s="193"/>
      <c r="BC152" s="193"/>
      <c r="BD152" s="193"/>
      <c r="BE152" s="193"/>
      <c r="BF152" s="193"/>
      <c r="BG152" s="193"/>
      <c r="BH152" s="193"/>
      <c r="BI152" s="193"/>
      <c r="BJ152" s="193"/>
      <c r="BK152" s="193"/>
      <c r="BL152" s="193"/>
      <c r="BM152" s="193"/>
      <c r="BN152" s="193"/>
      <c r="BO152" s="193"/>
      <c r="BP152" s="193"/>
      <c r="BQ152" s="193"/>
      <c r="BR152" s="193"/>
      <c r="BS152" s="193"/>
      <c r="BT152" s="193"/>
      <c r="BU152" s="193"/>
      <c r="BV152" s="193"/>
      <c r="BW152" s="193"/>
      <c r="BX152" s="193"/>
      <c r="BY152" s="193"/>
      <c r="BZ152" s="193"/>
      <c r="CA152" s="193"/>
      <c r="CB152" s="193"/>
      <c r="CC152" s="193"/>
      <c r="CD152" s="193"/>
      <c r="CE152" s="193"/>
      <c r="CF152" s="193"/>
      <c r="CG152" s="193"/>
      <c r="CH152" s="193"/>
      <c r="CI152" s="193"/>
      <c r="CJ152" s="193"/>
      <c r="CK152" s="193"/>
      <c r="CL152" s="193"/>
      <c r="CM152" s="193"/>
      <c r="CN152" s="193"/>
      <c r="CO152" s="193"/>
      <c r="CP152" s="193"/>
      <c r="CQ152" s="193"/>
      <c r="CR152" s="193"/>
      <c r="CS152" s="193"/>
      <c r="CT152" s="193"/>
      <c r="CU152" s="193"/>
      <c r="CV152" s="193"/>
      <c r="CW152" s="193"/>
      <c r="CX152" s="193"/>
      <c r="CY152" s="193"/>
      <c r="CZ152" s="193"/>
      <c r="DA152" s="193"/>
      <c r="DB152" s="193"/>
      <c r="DC152" s="193"/>
      <c r="DD152" s="193"/>
      <c r="DE152" s="193"/>
      <c r="DF152" s="193"/>
      <c r="DG152" s="193"/>
      <c r="DH152" s="193"/>
      <c r="DI152" s="193"/>
      <c r="DJ152" s="193"/>
      <c r="DK152" s="193"/>
      <c r="DL152" s="193"/>
      <c r="DM152" s="193"/>
      <c r="DN152" s="193"/>
      <c r="DO152" s="193"/>
      <c r="DP152" s="193"/>
      <c r="DQ152" s="193"/>
      <c r="DR152" s="193"/>
      <c r="DS152" s="193"/>
      <c r="DT152" s="193"/>
      <c r="DU152" s="193"/>
      <c r="DV152" s="193"/>
      <c r="DW152" s="193"/>
      <c r="DX152" s="193"/>
      <c r="DY152" s="193"/>
      <c r="DZ152" s="193"/>
      <c r="EA152" s="193"/>
      <c r="EB152" s="193"/>
      <c r="EC152" s="193"/>
      <c r="ED152" s="193"/>
      <c r="EE152" s="193"/>
      <c r="EF152" s="193"/>
      <c r="EG152" s="193"/>
      <c r="EH152" s="193"/>
      <c r="EI152" s="193"/>
      <c r="EJ152" s="193"/>
      <c r="EK152" s="193"/>
      <c r="EL152" s="193"/>
      <c r="EM152" s="193"/>
      <c r="EN152" s="193"/>
      <c r="EO152" s="193"/>
      <c r="EP152" s="193"/>
      <c r="EQ152" s="193"/>
      <c r="ER152" s="193"/>
      <c r="ES152" s="193"/>
      <c r="ET152" s="193"/>
      <c r="EU152" s="193"/>
      <c r="EV152" s="193"/>
      <c r="EW152" s="193"/>
      <c r="EX152" s="193"/>
      <c r="EY152" s="193"/>
      <c r="EZ152" s="193"/>
      <c r="FA152" s="193"/>
      <c r="FB152" s="193"/>
      <c r="FC152" s="193"/>
      <c r="FD152" s="193"/>
      <c r="FE152" s="193"/>
      <c r="FF152" s="193"/>
      <c r="FG152" s="193"/>
      <c r="FH152" s="193"/>
      <c r="FI152" s="193"/>
      <c r="FJ152" s="193"/>
      <c r="FK152" s="193"/>
      <c r="FL152" s="193"/>
      <c r="FM152" s="193"/>
      <c r="FN152" s="193"/>
      <c r="FO152" s="193"/>
      <c r="FP152" s="193"/>
      <c r="FQ152" s="193"/>
      <c r="FR152" s="193"/>
      <c r="FS152" s="193"/>
      <c r="FT152" s="193"/>
      <c r="FU152" s="193"/>
      <c r="FV152" s="193"/>
      <c r="FW152" s="193"/>
      <c r="FX152" s="193"/>
      <c r="FY152" s="193"/>
      <c r="FZ152" s="193"/>
      <c r="GA152" s="193"/>
      <c r="GB152" s="193"/>
      <c r="GC152" s="193"/>
      <c r="GD152" s="193"/>
      <c r="GE152" s="193"/>
      <c r="GF152" s="193"/>
      <c r="GG152" s="193"/>
      <c r="GH152" s="193"/>
      <c r="GI152" s="193"/>
      <c r="GJ152" s="193"/>
      <c r="GK152" s="193"/>
      <c r="GL152" s="193"/>
      <c r="GM152" s="193"/>
      <c r="GN152" s="193"/>
      <c r="GO152" s="193"/>
      <c r="GP152" s="193"/>
      <c r="GQ152" s="193"/>
      <c r="GR152" s="193"/>
      <c r="GS152" s="193"/>
      <c r="GT152" s="193"/>
      <c r="GU152" s="193"/>
      <c r="GV152" s="193"/>
      <c r="GW152" s="193"/>
      <c r="GX152" s="193"/>
      <c r="GY152" s="193"/>
      <c r="GZ152" s="193"/>
      <c r="HA152" s="193"/>
      <c r="HB152" s="193"/>
      <c r="HC152" s="193"/>
      <c r="HD152" s="193"/>
      <c r="HE152" s="193"/>
      <c r="HF152" s="193"/>
      <c r="HG152" s="193"/>
      <c r="HH152" s="193"/>
      <c r="HI152" s="193"/>
      <c r="HJ152" s="193"/>
      <c r="HK152" s="193"/>
      <c r="HL152" s="193"/>
      <c r="HM152" s="193"/>
      <c r="HN152" s="193"/>
      <c r="HO152" s="193"/>
      <c r="HP152" s="193"/>
      <c r="HQ152" s="193"/>
      <c r="HR152" s="193"/>
      <c r="HS152" s="193"/>
      <c r="HT152" s="193"/>
      <c r="HU152" s="193"/>
      <c r="HV152" s="193"/>
      <c r="HW152" s="193"/>
      <c r="HX152" s="193"/>
      <c r="HY152" s="193"/>
      <c r="HZ152" s="193"/>
      <c r="IA152" s="193"/>
      <c r="IB152" s="193"/>
      <c r="IC152" s="193"/>
      <c r="ID152" s="193"/>
      <c r="IE152" s="193"/>
      <c r="IF152" s="193"/>
      <c r="IG152" s="193"/>
      <c r="IH152" s="193"/>
      <c r="II152" s="193"/>
      <c r="IJ152" s="193"/>
      <c r="IK152" s="193"/>
      <c r="IL152" s="193"/>
      <c r="IM152" s="193"/>
      <c r="IN152" s="193"/>
      <c r="IO152" s="193"/>
      <c r="IP152" s="193"/>
      <c r="IQ152" s="193"/>
      <c r="IR152" s="193"/>
      <c r="IS152" s="193"/>
      <c r="IT152" s="193"/>
      <c r="IU152" s="193"/>
      <c r="IV152" s="193"/>
      <c r="IW152" s="193"/>
      <c r="IX152" s="193"/>
      <c r="IY152" s="193"/>
    </row>
    <row r="153" spans="1:259" s="199" customFormat="1" ht="12.75" customHeight="1" x14ac:dyDescent="0.15">
      <c r="A153" s="196"/>
      <c r="B153" s="197"/>
      <c r="C153" s="197"/>
      <c r="D153" s="197"/>
      <c r="E153" s="198" t="s">
        <v>269</v>
      </c>
      <c r="F153" s="162"/>
      <c r="G153" s="162"/>
      <c r="H153" s="162"/>
      <c r="I153" s="198"/>
      <c r="J153" s="198"/>
      <c r="K153" s="198"/>
      <c r="L153" s="411"/>
      <c r="M153" s="411"/>
      <c r="N153" s="411"/>
      <c r="O153" s="149"/>
      <c r="P153" s="149"/>
      <c r="Q153" s="149"/>
      <c r="R153" s="198"/>
      <c r="S153" s="198"/>
      <c r="T153" s="417"/>
      <c r="U153" s="198"/>
      <c r="V153" s="198"/>
      <c r="W153" s="417"/>
      <c r="X153" s="198"/>
      <c r="Y153" s="198"/>
      <c r="Z153" s="417"/>
      <c r="AA153" s="195"/>
    </row>
    <row r="154" spans="1:259" s="199" customFormat="1" ht="12.75" customHeight="1" x14ac:dyDescent="0.15">
      <c r="A154" s="196" t="s">
        <v>429</v>
      </c>
      <c r="B154" s="197" t="s">
        <v>419</v>
      </c>
      <c r="C154" s="197" t="s">
        <v>320</v>
      </c>
      <c r="D154" s="197" t="s">
        <v>267</v>
      </c>
      <c r="E154" s="198" t="s">
        <v>428</v>
      </c>
      <c r="F154" s="162">
        <f>G154+H154</f>
        <v>9410</v>
      </c>
      <c r="G154" s="162">
        <f>2500+6910</f>
        <v>9410</v>
      </c>
      <c r="H154" s="162">
        <v>0</v>
      </c>
      <c r="I154" s="161">
        <f>J154+K154</f>
        <v>8000</v>
      </c>
      <c r="J154" s="161">
        <v>8000</v>
      </c>
      <c r="K154" s="161">
        <v>0</v>
      </c>
      <c r="L154" s="414">
        <f>M154+N154</f>
        <v>8000</v>
      </c>
      <c r="M154" s="414">
        <v>8000</v>
      </c>
      <c r="N154" s="414">
        <v>0</v>
      </c>
      <c r="O154" s="162"/>
      <c r="P154" s="162"/>
      <c r="Q154" s="162"/>
      <c r="R154" s="161">
        <f>S154+T154</f>
        <v>8000</v>
      </c>
      <c r="S154" s="161">
        <v>8000</v>
      </c>
      <c r="T154" s="419">
        <v>0</v>
      </c>
      <c r="U154" s="161">
        <f>V154+W154</f>
        <v>8000</v>
      </c>
      <c r="V154" s="161">
        <v>8000</v>
      </c>
      <c r="W154" s="419">
        <v>0</v>
      </c>
      <c r="X154" s="161">
        <f>Y154+Z154</f>
        <v>8000</v>
      </c>
      <c r="Y154" s="161">
        <v>8000</v>
      </c>
      <c r="Z154" s="419">
        <v>0</v>
      </c>
      <c r="AA154" s="195"/>
    </row>
    <row r="155" spans="1:259" s="194" customFormat="1" ht="28.5" customHeight="1" x14ac:dyDescent="0.15">
      <c r="A155" s="190" t="s">
        <v>430</v>
      </c>
      <c r="B155" s="100" t="s">
        <v>419</v>
      </c>
      <c r="C155" s="100" t="s">
        <v>325</v>
      </c>
      <c r="D155" s="100" t="s">
        <v>264</v>
      </c>
      <c r="E155" s="202" t="s">
        <v>431</v>
      </c>
      <c r="F155" s="188">
        <f>F157</f>
        <v>0</v>
      </c>
      <c r="G155" s="188">
        <f>G157</f>
        <v>0</v>
      </c>
      <c r="H155" s="188">
        <f>H157</f>
        <v>0</v>
      </c>
      <c r="I155" s="188">
        <f t="shared" ref="I155:K155" si="197">I157</f>
        <v>0</v>
      </c>
      <c r="J155" s="188">
        <f t="shared" si="197"/>
        <v>0</v>
      </c>
      <c r="K155" s="188">
        <f t="shared" si="197"/>
        <v>0</v>
      </c>
      <c r="L155" s="410">
        <f t="shared" ref="L155:N155" si="198">L157</f>
        <v>0</v>
      </c>
      <c r="M155" s="410">
        <f t="shared" si="198"/>
        <v>0</v>
      </c>
      <c r="N155" s="410">
        <f t="shared" si="198"/>
        <v>0</v>
      </c>
      <c r="O155" s="188"/>
      <c r="P155" s="188"/>
      <c r="Q155" s="188"/>
      <c r="R155" s="188">
        <f t="shared" ref="R155:W155" si="199">R157</f>
        <v>0</v>
      </c>
      <c r="S155" s="188">
        <f t="shared" si="199"/>
        <v>0</v>
      </c>
      <c r="T155" s="416">
        <f t="shared" si="199"/>
        <v>0</v>
      </c>
      <c r="U155" s="188">
        <f t="shared" si="199"/>
        <v>0</v>
      </c>
      <c r="V155" s="188">
        <f t="shared" si="199"/>
        <v>0</v>
      </c>
      <c r="W155" s="416">
        <f t="shared" si="199"/>
        <v>0</v>
      </c>
      <c r="X155" s="188">
        <f t="shared" ref="X155:Z155" si="200">X157</f>
        <v>0</v>
      </c>
      <c r="Y155" s="188">
        <f t="shared" si="200"/>
        <v>0</v>
      </c>
      <c r="Z155" s="416">
        <f t="shared" si="200"/>
        <v>0</v>
      </c>
      <c r="AA155" s="195"/>
      <c r="AB155" s="193"/>
      <c r="AC155" s="193"/>
      <c r="AD155" s="193"/>
      <c r="AE155" s="193"/>
      <c r="AF155" s="193"/>
      <c r="AG155" s="193"/>
      <c r="AH155" s="193"/>
      <c r="AI155" s="193"/>
      <c r="AJ155" s="193"/>
      <c r="AK155" s="193"/>
      <c r="AL155" s="193"/>
      <c r="AM155" s="193"/>
      <c r="AN155" s="193"/>
      <c r="AO155" s="193"/>
      <c r="AP155" s="193"/>
      <c r="AQ155" s="193"/>
      <c r="AR155" s="193"/>
      <c r="AS155" s="193"/>
      <c r="AT155" s="193"/>
      <c r="AU155" s="193"/>
      <c r="AV155" s="193"/>
      <c r="AW155" s="193"/>
      <c r="AX155" s="193"/>
      <c r="AY155" s="193"/>
      <c r="AZ155" s="193"/>
      <c r="BA155" s="193"/>
      <c r="BB155" s="193"/>
      <c r="BC155" s="193"/>
      <c r="BD155" s="193"/>
      <c r="BE155" s="193"/>
      <c r="BF155" s="193"/>
      <c r="BG155" s="193"/>
      <c r="BH155" s="193"/>
      <c r="BI155" s="193"/>
      <c r="BJ155" s="193"/>
      <c r="BK155" s="193"/>
      <c r="BL155" s="193"/>
      <c r="BM155" s="193"/>
      <c r="BN155" s="193"/>
      <c r="BO155" s="193"/>
      <c r="BP155" s="193"/>
      <c r="BQ155" s="193"/>
      <c r="BR155" s="193"/>
      <c r="BS155" s="193"/>
      <c r="BT155" s="193"/>
      <c r="BU155" s="193"/>
      <c r="BV155" s="193"/>
      <c r="BW155" s="193"/>
      <c r="BX155" s="193"/>
      <c r="BY155" s="193"/>
      <c r="BZ155" s="193"/>
      <c r="CA155" s="193"/>
      <c r="CB155" s="193"/>
      <c r="CC155" s="193"/>
      <c r="CD155" s="193"/>
      <c r="CE155" s="193"/>
      <c r="CF155" s="193"/>
      <c r="CG155" s="193"/>
      <c r="CH155" s="193"/>
      <c r="CI155" s="193"/>
      <c r="CJ155" s="193"/>
      <c r="CK155" s="193"/>
      <c r="CL155" s="193"/>
      <c r="CM155" s="193"/>
      <c r="CN155" s="193"/>
      <c r="CO155" s="193"/>
      <c r="CP155" s="193"/>
      <c r="CQ155" s="193"/>
      <c r="CR155" s="193"/>
      <c r="CS155" s="193"/>
      <c r="CT155" s="193"/>
      <c r="CU155" s="193"/>
      <c r="CV155" s="193"/>
      <c r="CW155" s="193"/>
      <c r="CX155" s="193"/>
      <c r="CY155" s="193"/>
      <c r="CZ155" s="193"/>
      <c r="DA155" s="193"/>
      <c r="DB155" s="193"/>
      <c r="DC155" s="193"/>
      <c r="DD155" s="193"/>
      <c r="DE155" s="193"/>
      <c r="DF155" s="193"/>
      <c r="DG155" s="193"/>
      <c r="DH155" s="193"/>
      <c r="DI155" s="193"/>
      <c r="DJ155" s="193"/>
      <c r="DK155" s="193"/>
      <c r="DL155" s="193"/>
      <c r="DM155" s="193"/>
      <c r="DN155" s="193"/>
      <c r="DO155" s="193"/>
      <c r="DP155" s="193"/>
      <c r="DQ155" s="193"/>
      <c r="DR155" s="193"/>
      <c r="DS155" s="193"/>
      <c r="DT155" s="193"/>
      <c r="DU155" s="193"/>
      <c r="DV155" s="193"/>
      <c r="DW155" s="193"/>
      <c r="DX155" s="193"/>
      <c r="DY155" s="193"/>
      <c r="DZ155" s="193"/>
      <c r="EA155" s="193"/>
      <c r="EB155" s="193"/>
      <c r="EC155" s="193"/>
      <c r="ED155" s="193"/>
      <c r="EE155" s="193"/>
      <c r="EF155" s="193"/>
      <c r="EG155" s="193"/>
      <c r="EH155" s="193"/>
      <c r="EI155" s="193"/>
      <c r="EJ155" s="193"/>
      <c r="EK155" s="193"/>
      <c r="EL155" s="193"/>
      <c r="EM155" s="193"/>
      <c r="EN155" s="193"/>
      <c r="EO155" s="193"/>
      <c r="EP155" s="193"/>
      <c r="EQ155" s="193"/>
      <c r="ER155" s="193"/>
      <c r="ES155" s="193"/>
      <c r="ET155" s="193"/>
      <c r="EU155" s="193"/>
      <c r="EV155" s="193"/>
      <c r="EW155" s="193"/>
      <c r="EX155" s="193"/>
      <c r="EY155" s="193"/>
      <c r="EZ155" s="193"/>
      <c r="FA155" s="193"/>
      <c r="FB155" s="193"/>
      <c r="FC155" s="193"/>
      <c r="FD155" s="193"/>
      <c r="FE155" s="193"/>
      <c r="FF155" s="193"/>
      <c r="FG155" s="193"/>
      <c r="FH155" s="193"/>
      <c r="FI155" s="193"/>
      <c r="FJ155" s="193"/>
      <c r="FK155" s="193"/>
      <c r="FL155" s="193"/>
      <c r="FM155" s="193"/>
      <c r="FN155" s="193"/>
      <c r="FO155" s="193"/>
      <c r="FP155" s="193"/>
      <c r="FQ155" s="193"/>
      <c r="FR155" s="193"/>
      <c r="FS155" s="193"/>
      <c r="FT155" s="193"/>
      <c r="FU155" s="193"/>
      <c r="FV155" s="193"/>
      <c r="FW155" s="193"/>
      <c r="FX155" s="193"/>
      <c r="FY155" s="193"/>
      <c r="FZ155" s="193"/>
      <c r="GA155" s="193"/>
      <c r="GB155" s="193"/>
      <c r="GC155" s="193"/>
      <c r="GD155" s="193"/>
      <c r="GE155" s="193"/>
      <c r="GF155" s="193"/>
      <c r="GG155" s="193"/>
      <c r="GH155" s="193"/>
      <c r="GI155" s="193"/>
      <c r="GJ155" s="193"/>
      <c r="GK155" s="193"/>
      <c r="GL155" s="193"/>
      <c r="GM155" s="193"/>
      <c r="GN155" s="193"/>
      <c r="GO155" s="193"/>
      <c r="GP155" s="193"/>
      <c r="GQ155" s="193"/>
      <c r="GR155" s="193"/>
      <c r="GS155" s="193"/>
      <c r="GT155" s="193"/>
      <c r="GU155" s="193"/>
      <c r="GV155" s="193"/>
      <c r="GW155" s="193"/>
      <c r="GX155" s="193"/>
      <c r="GY155" s="193"/>
      <c r="GZ155" s="193"/>
      <c r="HA155" s="193"/>
      <c r="HB155" s="193"/>
      <c r="HC155" s="193"/>
      <c r="HD155" s="193"/>
      <c r="HE155" s="193"/>
      <c r="HF155" s="193"/>
      <c r="HG155" s="193"/>
      <c r="HH155" s="193"/>
      <c r="HI155" s="193"/>
      <c r="HJ155" s="193"/>
      <c r="HK155" s="193"/>
      <c r="HL155" s="193"/>
      <c r="HM155" s="193"/>
      <c r="HN155" s="193"/>
      <c r="HO155" s="193"/>
      <c r="HP155" s="193"/>
      <c r="HQ155" s="193"/>
      <c r="HR155" s="193"/>
      <c r="HS155" s="193"/>
      <c r="HT155" s="193"/>
      <c r="HU155" s="193"/>
      <c r="HV155" s="193"/>
      <c r="HW155" s="193"/>
      <c r="HX155" s="193"/>
      <c r="HY155" s="193"/>
      <c r="HZ155" s="193"/>
      <c r="IA155" s="193"/>
      <c r="IB155" s="193"/>
      <c r="IC155" s="193"/>
      <c r="ID155" s="193"/>
      <c r="IE155" s="193"/>
      <c r="IF155" s="193"/>
      <c r="IG155" s="193"/>
      <c r="IH155" s="193"/>
      <c r="II155" s="193"/>
      <c r="IJ155" s="193"/>
      <c r="IK155" s="193"/>
      <c r="IL155" s="193"/>
      <c r="IM155" s="193"/>
      <c r="IN155" s="193"/>
      <c r="IO155" s="193"/>
      <c r="IP155" s="193"/>
      <c r="IQ155" s="193"/>
      <c r="IR155" s="193"/>
      <c r="IS155" s="193"/>
      <c r="IT155" s="193"/>
      <c r="IU155" s="193"/>
      <c r="IV155" s="193"/>
      <c r="IW155" s="193"/>
      <c r="IX155" s="193"/>
      <c r="IY155" s="193"/>
    </row>
    <row r="156" spans="1:259" s="199" customFormat="1" ht="12.75" customHeight="1" x14ac:dyDescent="0.15">
      <c r="A156" s="196"/>
      <c r="B156" s="197"/>
      <c r="C156" s="197"/>
      <c r="D156" s="197"/>
      <c r="E156" s="198" t="s">
        <v>269</v>
      </c>
      <c r="F156" s="162"/>
      <c r="G156" s="162"/>
      <c r="H156" s="162"/>
      <c r="I156" s="198"/>
      <c r="J156" s="198"/>
      <c r="K156" s="198"/>
      <c r="L156" s="411"/>
      <c r="M156" s="411"/>
      <c r="N156" s="411"/>
      <c r="O156" s="149"/>
      <c r="P156" s="149"/>
      <c r="Q156" s="149"/>
      <c r="R156" s="198"/>
      <c r="S156" s="198"/>
      <c r="T156" s="417"/>
      <c r="U156" s="198"/>
      <c r="V156" s="198"/>
      <c r="W156" s="417"/>
      <c r="X156" s="198"/>
      <c r="Y156" s="198"/>
      <c r="Z156" s="417"/>
      <c r="AA156" s="195"/>
    </row>
    <row r="157" spans="1:259" s="199" customFormat="1" ht="12.75" customHeight="1" x14ac:dyDescent="0.15">
      <c r="A157" s="196">
        <v>3091</v>
      </c>
      <c r="B157" s="197">
        <v>10</v>
      </c>
      <c r="C157" s="197" t="s">
        <v>325</v>
      </c>
      <c r="D157" s="197">
        <v>1</v>
      </c>
      <c r="E157" s="198" t="s">
        <v>433</v>
      </c>
      <c r="F157" s="162">
        <f>G157+H157</f>
        <v>0</v>
      </c>
      <c r="G157" s="162"/>
      <c r="H157" s="162">
        <v>0</v>
      </c>
      <c r="I157" s="161">
        <f>J157+K157</f>
        <v>0</v>
      </c>
      <c r="J157" s="161">
        <v>0</v>
      </c>
      <c r="K157" s="161">
        <v>0</v>
      </c>
      <c r="L157" s="414">
        <f>M157+N157</f>
        <v>0</v>
      </c>
      <c r="M157" s="414">
        <v>0</v>
      </c>
      <c r="N157" s="414">
        <v>0</v>
      </c>
      <c r="O157" s="162"/>
      <c r="P157" s="162"/>
      <c r="Q157" s="162"/>
      <c r="R157" s="161">
        <f>S157+T157</f>
        <v>0</v>
      </c>
      <c r="S157" s="161">
        <v>0</v>
      </c>
      <c r="T157" s="419">
        <v>0</v>
      </c>
      <c r="U157" s="161">
        <f>V157+W157</f>
        <v>0</v>
      </c>
      <c r="V157" s="161">
        <v>0</v>
      </c>
      <c r="W157" s="419">
        <v>0</v>
      </c>
      <c r="X157" s="161">
        <f>Y157+Z157</f>
        <v>0</v>
      </c>
      <c r="Y157" s="161">
        <v>0</v>
      </c>
      <c r="Z157" s="419">
        <v>0</v>
      </c>
      <c r="AA157" s="195"/>
    </row>
    <row r="158" spans="1:259" s="199" customFormat="1" ht="24.75" customHeight="1" x14ac:dyDescent="0.15">
      <c r="A158" s="196" t="s">
        <v>434</v>
      </c>
      <c r="B158" s="197" t="s">
        <v>435</v>
      </c>
      <c r="C158" s="197" t="s">
        <v>264</v>
      </c>
      <c r="D158" s="197" t="s">
        <v>264</v>
      </c>
      <c r="E158" s="200" t="s">
        <v>436</v>
      </c>
      <c r="F158" s="188" t="str">
        <f>F160</f>
        <v>X</v>
      </c>
      <c r="G158" s="188">
        <f>G160</f>
        <v>10000</v>
      </c>
      <c r="H158" s="188">
        <f>H160</f>
        <v>0</v>
      </c>
      <c r="I158" s="188">
        <f t="shared" ref="I158:K158" si="201">I160</f>
        <v>15000</v>
      </c>
      <c r="J158" s="188">
        <f t="shared" si="201"/>
        <v>15000</v>
      </c>
      <c r="K158" s="188">
        <f t="shared" si="201"/>
        <v>0</v>
      </c>
      <c r="L158" s="410">
        <f t="shared" ref="L158:N158" si="202">L160</f>
        <v>15000</v>
      </c>
      <c r="M158" s="410">
        <f t="shared" si="202"/>
        <v>15000</v>
      </c>
      <c r="N158" s="410">
        <f t="shared" si="202"/>
        <v>0</v>
      </c>
      <c r="O158" s="188"/>
      <c r="P158" s="188"/>
      <c r="Q158" s="188"/>
      <c r="R158" s="188">
        <f t="shared" ref="R158:W158" si="203">R160</f>
        <v>15000</v>
      </c>
      <c r="S158" s="188">
        <f t="shared" si="203"/>
        <v>15000</v>
      </c>
      <c r="T158" s="416">
        <f t="shared" si="203"/>
        <v>0</v>
      </c>
      <c r="U158" s="188">
        <f t="shared" si="203"/>
        <v>15000</v>
      </c>
      <c r="V158" s="188">
        <f t="shared" si="203"/>
        <v>15000</v>
      </c>
      <c r="W158" s="416">
        <f t="shared" si="203"/>
        <v>0</v>
      </c>
      <c r="X158" s="188">
        <f t="shared" ref="X158:Z158" si="204">X160</f>
        <v>15000</v>
      </c>
      <c r="Y158" s="188">
        <f t="shared" si="204"/>
        <v>15000</v>
      </c>
      <c r="Z158" s="416">
        <f t="shared" si="204"/>
        <v>0</v>
      </c>
      <c r="AA158" s="195"/>
    </row>
    <row r="159" spans="1:259" s="199" customFormat="1" ht="15.75" customHeight="1" x14ac:dyDescent="0.15">
      <c r="A159" s="196"/>
      <c r="B159" s="197"/>
      <c r="C159" s="197"/>
      <c r="D159" s="197"/>
      <c r="E159" s="198" t="s">
        <v>74</v>
      </c>
      <c r="F159" s="162"/>
      <c r="G159" s="162"/>
      <c r="H159" s="162"/>
      <c r="I159" s="162"/>
      <c r="J159" s="162"/>
      <c r="K159" s="162"/>
      <c r="L159" s="322"/>
      <c r="M159" s="322"/>
      <c r="N159" s="322"/>
      <c r="O159" s="162"/>
      <c r="P159" s="162"/>
      <c r="Q159" s="162"/>
      <c r="R159" s="162"/>
      <c r="S159" s="162"/>
      <c r="T159" s="378"/>
      <c r="U159" s="162"/>
      <c r="V159" s="162"/>
      <c r="W159" s="378"/>
      <c r="X159" s="162"/>
      <c r="Y159" s="162"/>
      <c r="Z159" s="378"/>
      <c r="AA159" s="195"/>
    </row>
    <row r="160" spans="1:259" s="194" customFormat="1" ht="29.25" customHeight="1" x14ac:dyDescent="0.15">
      <c r="A160" s="190" t="s">
        <v>437</v>
      </c>
      <c r="B160" s="100" t="s">
        <v>435</v>
      </c>
      <c r="C160" s="100" t="s">
        <v>267</v>
      </c>
      <c r="D160" s="100" t="s">
        <v>264</v>
      </c>
      <c r="E160" s="202" t="s">
        <v>438</v>
      </c>
      <c r="F160" s="188" t="s">
        <v>54</v>
      </c>
      <c r="G160" s="188">
        <f>G162</f>
        <v>10000</v>
      </c>
      <c r="H160" s="188">
        <f>H162</f>
        <v>0</v>
      </c>
      <c r="I160" s="188">
        <f t="shared" ref="I160:K160" si="205">I162</f>
        <v>15000</v>
      </c>
      <c r="J160" s="188">
        <f t="shared" si="205"/>
        <v>15000</v>
      </c>
      <c r="K160" s="188">
        <f t="shared" si="205"/>
        <v>0</v>
      </c>
      <c r="L160" s="410">
        <f t="shared" ref="L160:N160" si="206">L162</f>
        <v>15000</v>
      </c>
      <c r="M160" s="410">
        <f t="shared" si="206"/>
        <v>15000</v>
      </c>
      <c r="N160" s="410">
        <f t="shared" si="206"/>
        <v>0</v>
      </c>
      <c r="O160" s="188"/>
      <c r="P160" s="188"/>
      <c r="Q160" s="188"/>
      <c r="R160" s="188">
        <f t="shared" ref="R160:W160" si="207">R162</f>
        <v>15000</v>
      </c>
      <c r="S160" s="188">
        <f t="shared" si="207"/>
        <v>15000</v>
      </c>
      <c r="T160" s="416">
        <f t="shared" si="207"/>
        <v>0</v>
      </c>
      <c r="U160" s="188">
        <f t="shared" si="207"/>
        <v>15000</v>
      </c>
      <c r="V160" s="188">
        <f t="shared" si="207"/>
        <v>15000</v>
      </c>
      <c r="W160" s="416">
        <f t="shared" si="207"/>
        <v>0</v>
      </c>
      <c r="X160" s="188">
        <f t="shared" ref="X160:Z160" si="208">X162</f>
        <v>15000</v>
      </c>
      <c r="Y160" s="188">
        <f t="shared" si="208"/>
        <v>15000</v>
      </c>
      <c r="Z160" s="416">
        <f t="shared" si="208"/>
        <v>0</v>
      </c>
      <c r="AA160" s="195"/>
      <c r="AB160" s="193"/>
      <c r="AC160" s="193"/>
      <c r="AD160" s="193"/>
      <c r="AE160" s="193"/>
      <c r="AF160" s="193"/>
      <c r="AG160" s="193"/>
      <c r="AH160" s="193"/>
      <c r="AI160" s="193"/>
      <c r="AJ160" s="193"/>
      <c r="AK160" s="193"/>
      <c r="AL160" s="193"/>
      <c r="AM160" s="193"/>
      <c r="AN160" s="193"/>
      <c r="AO160" s="193"/>
      <c r="AP160" s="193"/>
      <c r="AQ160" s="193"/>
      <c r="AR160" s="193"/>
      <c r="AS160" s="193"/>
      <c r="AT160" s="193"/>
      <c r="AU160" s="193"/>
      <c r="AV160" s="193"/>
      <c r="AW160" s="193"/>
      <c r="AX160" s="193"/>
      <c r="AY160" s="193"/>
      <c r="AZ160" s="193"/>
      <c r="BA160" s="193"/>
      <c r="BB160" s="193"/>
      <c r="BC160" s="193"/>
      <c r="BD160" s="193"/>
      <c r="BE160" s="193"/>
      <c r="BF160" s="193"/>
      <c r="BG160" s="193"/>
      <c r="BH160" s="193"/>
      <c r="BI160" s="193"/>
      <c r="BJ160" s="193"/>
      <c r="BK160" s="193"/>
      <c r="BL160" s="193"/>
      <c r="BM160" s="193"/>
      <c r="BN160" s="193"/>
      <c r="BO160" s="193"/>
      <c r="BP160" s="193"/>
      <c r="BQ160" s="193"/>
      <c r="BR160" s="193"/>
      <c r="BS160" s="193"/>
      <c r="BT160" s="193"/>
      <c r="BU160" s="193"/>
      <c r="BV160" s="193"/>
      <c r="BW160" s="193"/>
      <c r="BX160" s="193"/>
      <c r="BY160" s="193"/>
      <c r="BZ160" s="193"/>
      <c r="CA160" s="193"/>
      <c r="CB160" s="193"/>
      <c r="CC160" s="193"/>
      <c r="CD160" s="193"/>
      <c r="CE160" s="193"/>
      <c r="CF160" s="193"/>
      <c r="CG160" s="193"/>
      <c r="CH160" s="193"/>
      <c r="CI160" s="193"/>
      <c r="CJ160" s="193"/>
      <c r="CK160" s="193"/>
      <c r="CL160" s="193"/>
      <c r="CM160" s="193"/>
      <c r="CN160" s="193"/>
      <c r="CO160" s="193"/>
      <c r="CP160" s="193"/>
      <c r="CQ160" s="193"/>
      <c r="CR160" s="193"/>
      <c r="CS160" s="193"/>
      <c r="CT160" s="193"/>
      <c r="CU160" s="193"/>
      <c r="CV160" s="193"/>
      <c r="CW160" s="193"/>
      <c r="CX160" s="193"/>
      <c r="CY160" s="193"/>
      <c r="CZ160" s="193"/>
      <c r="DA160" s="193"/>
      <c r="DB160" s="193"/>
      <c r="DC160" s="193"/>
      <c r="DD160" s="193"/>
      <c r="DE160" s="193"/>
      <c r="DF160" s="193"/>
      <c r="DG160" s="193"/>
      <c r="DH160" s="193"/>
      <c r="DI160" s="193"/>
      <c r="DJ160" s="193"/>
      <c r="DK160" s="193"/>
      <c r="DL160" s="193"/>
      <c r="DM160" s="193"/>
      <c r="DN160" s="193"/>
      <c r="DO160" s="193"/>
      <c r="DP160" s="193"/>
      <c r="DQ160" s="193"/>
      <c r="DR160" s="193"/>
      <c r="DS160" s="193"/>
      <c r="DT160" s="193"/>
      <c r="DU160" s="193"/>
      <c r="DV160" s="193"/>
      <c r="DW160" s="193"/>
      <c r="DX160" s="193"/>
      <c r="DY160" s="193"/>
      <c r="DZ160" s="193"/>
      <c r="EA160" s="193"/>
      <c r="EB160" s="193"/>
      <c r="EC160" s="193"/>
      <c r="ED160" s="193"/>
      <c r="EE160" s="193"/>
      <c r="EF160" s="193"/>
      <c r="EG160" s="193"/>
      <c r="EH160" s="193"/>
      <c r="EI160" s="193"/>
      <c r="EJ160" s="193"/>
      <c r="EK160" s="193"/>
      <c r="EL160" s="193"/>
      <c r="EM160" s="193"/>
      <c r="EN160" s="193"/>
      <c r="EO160" s="193"/>
      <c r="EP160" s="193"/>
      <c r="EQ160" s="193"/>
      <c r="ER160" s="193"/>
      <c r="ES160" s="193"/>
      <c r="ET160" s="193"/>
      <c r="EU160" s="193"/>
      <c r="EV160" s="193"/>
      <c r="EW160" s="193"/>
      <c r="EX160" s="193"/>
      <c r="EY160" s="193"/>
      <c r="EZ160" s="193"/>
      <c r="FA160" s="193"/>
      <c r="FB160" s="193"/>
      <c r="FC160" s="193"/>
      <c r="FD160" s="193"/>
      <c r="FE160" s="193"/>
      <c r="FF160" s="193"/>
      <c r="FG160" s="193"/>
      <c r="FH160" s="193"/>
      <c r="FI160" s="193"/>
      <c r="FJ160" s="193"/>
      <c r="FK160" s="193"/>
      <c r="FL160" s="193"/>
      <c r="FM160" s="193"/>
      <c r="FN160" s="193"/>
      <c r="FO160" s="193"/>
      <c r="FP160" s="193"/>
      <c r="FQ160" s="193"/>
      <c r="FR160" s="193"/>
      <c r="FS160" s="193"/>
      <c r="FT160" s="193"/>
      <c r="FU160" s="193"/>
      <c r="FV160" s="193"/>
      <c r="FW160" s="193"/>
      <c r="FX160" s="193"/>
      <c r="FY160" s="193"/>
      <c r="FZ160" s="193"/>
      <c r="GA160" s="193"/>
      <c r="GB160" s="193"/>
      <c r="GC160" s="193"/>
      <c r="GD160" s="193"/>
      <c r="GE160" s="193"/>
      <c r="GF160" s="193"/>
      <c r="GG160" s="193"/>
      <c r="GH160" s="193"/>
      <c r="GI160" s="193"/>
      <c r="GJ160" s="193"/>
      <c r="GK160" s="193"/>
      <c r="GL160" s="193"/>
      <c r="GM160" s="193"/>
      <c r="GN160" s="193"/>
      <c r="GO160" s="193"/>
      <c r="GP160" s="193"/>
      <c r="GQ160" s="193"/>
      <c r="GR160" s="193"/>
      <c r="GS160" s="193"/>
      <c r="GT160" s="193"/>
      <c r="GU160" s="193"/>
      <c r="GV160" s="193"/>
      <c r="GW160" s="193"/>
      <c r="GX160" s="193"/>
      <c r="GY160" s="193"/>
      <c r="GZ160" s="193"/>
      <c r="HA160" s="193"/>
      <c r="HB160" s="193"/>
      <c r="HC160" s="193"/>
      <c r="HD160" s="193"/>
      <c r="HE160" s="193"/>
      <c r="HF160" s="193"/>
      <c r="HG160" s="193"/>
      <c r="HH160" s="193"/>
      <c r="HI160" s="193"/>
      <c r="HJ160" s="193"/>
      <c r="HK160" s="193"/>
      <c r="HL160" s="193"/>
      <c r="HM160" s="193"/>
      <c r="HN160" s="193"/>
      <c r="HO160" s="193"/>
      <c r="HP160" s="193"/>
      <c r="HQ160" s="193"/>
      <c r="HR160" s="193"/>
      <c r="HS160" s="193"/>
      <c r="HT160" s="193"/>
      <c r="HU160" s="193"/>
      <c r="HV160" s="193"/>
      <c r="HW160" s="193"/>
      <c r="HX160" s="193"/>
      <c r="HY160" s="193"/>
      <c r="HZ160" s="193"/>
      <c r="IA160" s="193"/>
      <c r="IB160" s="193"/>
      <c r="IC160" s="193"/>
      <c r="ID160" s="193"/>
      <c r="IE160" s="193"/>
      <c r="IF160" s="193"/>
      <c r="IG160" s="193"/>
      <c r="IH160" s="193"/>
      <c r="II160" s="193"/>
      <c r="IJ160" s="193"/>
      <c r="IK160" s="193"/>
      <c r="IL160" s="193"/>
      <c r="IM160" s="193"/>
      <c r="IN160" s="193"/>
      <c r="IO160" s="193"/>
      <c r="IP160" s="193"/>
      <c r="IQ160" s="193"/>
      <c r="IR160" s="193"/>
      <c r="IS160" s="193"/>
      <c r="IT160" s="193"/>
      <c r="IU160" s="193"/>
      <c r="IV160" s="193"/>
      <c r="IW160" s="193"/>
      <c r="IX160" s="193"/>
      <c r="IY160" s="193"/>
    </row>
    <row r="161" spans="1:27" s="199" customFormat="1" ht="18.75" customHeight="1" x14ac:dyDescent="0.15">
      <c r="A161" s="196"/>
      <c r="B161" s="197"/>
      <c r="C161" s="197"/>
      <c r="D161" s="197"/>
      <c r="E161" s="198" t="s">
        <v>269</v>
      </c>
      <c r="F161" s="162"/>
      <c r="G161" s="162"/>
      <c r="H161" s="162"/>
      <c r="I161" s="198"/>
      <c r="J161" s="198"/>
      <c r="K161" s="198"/>
      <c r="L161" s="411"/>
      <c r="M161" s="411"/>
      <c r="N161" s="411"/>
      <c r="O161" s="149"/>
      <c r="P161" s="149"/>
      <c r="Q161" s="149"/>
      <c r="R161" s="198"/>
      <c r="S161" s="198"/>
      <c r="T161" s="417"/>
      <c r="U161" s="198"/>
      <c r="V161" s="198"/>
      <c r="W161" s="417"/>
      <c r="X161" s="198"/>
      <c r="Y161" s="198"/>
      <c r="Z161" s="417"/>
      <c r="AA161" s="195"/>
    </row>
    <row r="162" spans="1:27" s="199" customFormat="1" ht="23.25" customHeight="1" thickBot="1" x14ac:dyDescent="0.2">
      <c r="A162" s="216" t="s">
        <v>439</v>
      </c>
      <c r="B162" s="217" t="s">
        <v>435</v>
      </c>
      <c r="C162" s="217" t="s">
        <v>267</v>
      </c>
      <c r="D162" s="217" t="s">
        <v>291</v>
      </c>
      <c r="E162" s="218" t="s">
        <v>440</v>
      </c>
      <c r="F162" s="162" t="s">
        <v>54</v>
      </c>
      <c r="G162" s="162">
        <v>10000</v>
      </c>
      <c r="H162" s="162">
        <v>0</v>
      </c>
      <c r="I162" s="88">
        <f>J162+K162</f>
        <v>15000</v>
      </c>
      <c r="J162" s="88">
        <v>15000</v>
      </c>
      <c r="K162" s="88">
        <v>0</v>
      </c>
      <c r="L162" s="412">
        <f>M162+N162</f>
        <v>15000</v>
      </c>
      <c r="M162" s="412">
        <v>15000</v>
      </c>
      <c r="N162" s="412">
        <v>0</v>
      </c>
      <c r="O162" s="162"/>
      <c r="P162" s="162"/>
      <c r="Q162" s="162"/>
      <c r="R162" s="88">
        <f>S162+T162</f>
        <v>15000</v>
      </c>
      <c r="S162" s="88">
        <v>15000</v>
      </c>
      <c r="T162" s="377">
        <v>0</v>
      </c>
      <c r="U162" s="88">
        <f>V162+W162</f>
        <v>15000</v>
      </c>
      <c r="V162" s="88">
        <v>15000</v>
      </c>
      <c r="W162" s="377">
        <v>0</v>
      </c>
      <c r="X162" s="88">
        <f>Y162+Z162</f>
        <v>15000</v>
      </c>
      <c r="Y162" s="88">
        <v>15000</v>
      </c>
      <c r="Z162" s="377">
        <v>0</v>
      </c>
      <c r="AA162" s="219"/>
    </row>
    <row r="163" spans="1:27" s="199" customFormat="1" x14ac:dyDescent="0.15">
      <c r="A163" s="220"/>
      <c r="B163" s="220"/>
      <c r="C163" s="220"/>
      <c r="D163" s="220"/>
      <c r="E163" s="221"/>
      <c r="F163" s="221"/>
      <c r="G163" s="221"/>
      <c r="H163" s="221"/>
      <c r="I163" s="221"/>
      <c r="J163" s="221"/>
      <c r="K163" s="221"/>
      <c r="L163" s="415"/>
      <c r="M163" s="415"/>
      <c r="N163" s="415"/>
      <c r="O163" s="175"/>
      <c r="P163" s="175"/>
      <c r="Q163" s="175"/>
      <c r="R163" s="175"/>
      <c r="S163" s="175"/>
      <c r="T163" s="383"/>
      <c r="U163" s="175"/>
      <c r="V163" s="175"/>
      <c r="W163" s="383"/>
      <c r="X163" s="175"/>
      <c r="Y163" s="175"/>
      <c r="Z163" s="383"/>
      <c r="AA163" s="222"/>
    </row>
    <row r="164" spans="1:27" s="199" customFormat="1" x14ac:dyDescent="0.15">
      <c r="A164" s="220"/>
      <c r="B164" s="220"/>
      <c r="C164" s="220"/>
      <c r="D164" s="220"/>
      <c r="E164" s="221"/>
      <c r="F164" s="221"/>
      <c r="G164" s="221"/>
      <c r="H164" s="221"/>
      <c r="I164" s="221"/>
      <c r="J164" s="221"/>
      <c r="K164" s="221"/>
      <c r="L164" s="415"/>
      <c r="M164" s="415"/>
      <c r="N164" s="415"/>
      <c r="O164" s="175"/>
      <c r="P164" s="175"/>
      <c r="Q164" s="175"/>
      <c r="R164" s="175"/>
      <c r="S164" s="175"/>
      <c r="T164" s="383"/>
      <c r="U164" s="175"/>
      <c r="V164" s="175"/>
      <c r="W164" s="383"/>
      <c r="X164" s="175"/>
      <c r="Y164" s="175"/>
      <c r="Z164" s="383"/>
      <c r="AA164" s="222"/>
    </row>
    <row r="165" spans="1:27" s="199" customFormat="1" x14ac:dyDescent="0.15">
      <c r="A165" s="220"/>
      <c r="B165" s="220"/>
      <c r="C165" s="220"/>
      <c r="D165" s="220"/>
      <c r="E165" s="221"/>
      <c r="F165" s="221"/>
      <c r="G165" s="221"/>
      <c r="H165" s="221"/>
      <c r="I165" s="221"/>
      <c r="J165" s="221"/>
      <c r="K165" s="221"/>
      <c r="L165" s="415"/>
      <c r="M165" s="415"/>
      <c r="N165" s="415"/>
      <c r="O165" s="175"/>
      <c r="P165" s="175"/>
      <c r="Q165" s="175"/>
      <c r="R165" s="175"/>
      <c r="S165" s="175"/>
      <c r="T165" s="383"/>
      <c r="U165" s="175"/>
      <c r="V165" s="175"/>
      <c r="W165" s="383"/>
      <c r="X165" s="175"/>
      <c r="Y165" s="175"/>
      <c r="Z165" s="383"/>
      <c r="AA165" s="222"/>
    </row>
    <row r="166" spans="1:27" s="199" customFormat="1" x14ac:dyDescent="0.15">
      <c r="A166" s="220"/>
      <c r="B166" s="220"/>
      <c r="C166" s="220"/>
      <c r="D166" s="220"/>
      <c r="E166" s="221"/>
      <c r="F166" s="221"/>
      <c r="G166" s="221"/>
      <c r="H166" s="221"/>
      <c r="I166" s="221"/>
      <c r="J166" s="221"/>
      <c r="K166" s="221"/>
      <c r="L166" s="415"/>
      <c r="M166" s="415"/>
      <c r="N166" s="415"/>
      <c r="O166" s="175"/>
      <c r="P166" s="175"/>
      <c r="Q166" s="175"/>
      <c r="R166" s="175"/>
      <c r="S166" s="175"/>
      <c r="T166" s="383"/>
      <c r="U166" s="175"/>
      <c r="V166" s="175"/>
      <c r="W166" s="383"/>
      <c r="X166" s="175"/>
      <c r="Y166" s="175"/>
      <c r="Z166" s="383"/>
      <c r="AA166" s="222"/>
    </row>
    <row r="167" spans="1:27" s="199" customFormat="1" x14ac:dyDescent="0.15">
      <c r="A167" s="220"/>
      <c r="B167" s="220"/>
      <c r="C167" s="220"/>
      <c r="D167" s="220"/>
      <c r="E167" s="221"/>
      <c r="F167" s="221"/>
      <c r="G167" s="221"/>
      <c r="H167" s="221"/>
      <c r="I167" s="221"/>
      <c r="J167" s="221"/>
      <c r="K167" s="221"/>
      <c r="L167" s="415"/>
      <c r="M167" s="415"/>
      <c r="N167" s="415"/>
      <c r="O167" s="175"/>
      <c r="P167" s="175"/>
      <c r="Q167" s="175"/>
      <c r="R167" s="175"/>
      <c r="S167" s="175"/>
      <c r="T167" s="383"/>
      <c r="U167" s="175"/>
      <c r="V167" s="175"/>
      <c r="W167" s="383"/>
      <c r="X167" s="175"/>
      <c r="Y167" s="175"/>
      <c r="Z167" s="383"/>
      <c r="AA167" s="222"/>
    </row>
    <row r="168" spans="1:27" s="199" customFormat="1" x14ac:dyDescent="0.15">
      <c r="A168" s="220"/>
      <c r="B168" s="220"/>
      <c r="C168" s="220"/>
      <c r="D168" s="220"/>
      <c r="E168" s="221"/>
      <c r="F168" s="221"/>
      <c r="G168" s="221"/>
      <c r="H168" s="221"/>
      <c r="I168" s="221"/>
      <c r="J168" s="221"/>
      <c r="K168" s="221"/>
      <c r="L168" s="415"/>
      <c r="M168" s="415"/>
      <c r="N168" s="415"/>
      <c r="O168" s="175"/>
      <c r="P168" s="175"/>
      <c r="Q168" s="175"/>
      <c r="R168" s="175"/>
      <c r="S168" s="175"/>
      <c r="T168" s="383"/>
      <c r="U168" s="175"/>
      <c r="V168" s="175"/>
      <c r="W168" s="383"/>
      <c r="X168" s="175"/>
      <c r="Y168" s="175"/>
      <c r="Z168" s="383"/>
      <c r="AA168" s="222"/>
    </row>
    <row r="169" spans="1:27" s="199" customFormat="1" x14ac:dyDescent="0.15">
      <c r="A169" s="220"/>
      <c r="B169" s="220"/>
      <c r="C169" s="220"/>
      <c r="D169" s="220"/>
      <c r="E169" s="221"/>
      <c r="F169" s="221"/>
      <c r="G169" s="221"/>
      <c r="H169" s="221"/>
      <c r="I169" s="221"/>
      <c r="J169" s="221"/>
      <c r="K169" s="221"/>
      <c r="L169" s="415"/>
      <c r="M169" s="415"/>
      <c r="N169" s="415"/>
      <c r="O169" s="175"/>
      <c r="P169" s="175"/>
      <c r="Q169" s="175"/>
      <c r="R169" s="175"/>
      <c r="S169" s="175"/>
      <c r="T169" s="383"/>
      <c r="U169" s="175"/>
      <c r="V169" s="175"/>
      <c r="W169" s="383"/>
      <c r="X169" s="175"/>
      <c r="Y169" s="175"/>
      <c r="Z169" s="383"/>
      <c r="AA169" s="222"/>
    </row>
    <row r="170" spans="1:27" s="199" customFormat="1" x14ac:dyDescent="0.15">
      <c r="A170" s="220"/>
      <c r="B170" s="220"/>
      <c r="C170" s="220"/>
      <c r="D170" s="220"/>
      <c r="E170" s="221"/>
      <c r="F170" s="221"/>
      <c r="G170" s="221"/>
      <c r="H170" s="221"/>
      <c r="I170" s="221"/>
      <c r="J170" s="221"/>
      <c r="K170" s="221"/>
      <c r="L170" s="415"/>
      <c r="M170" s="415"/>
      <c r="N170" s="415"/>
      <c r="O170" s="175"/>
      <c r="P170" s="175"/>
      <c r="Q170" s="175"/>
      <c r="R170" s="175"/>
      <c r="S170" s="175"/>
      <c r="T170" s="383"/>
      <c r="U170" s="175"/>
      <c r="V170" s="175"/>
      <c r="W170" s="383"/>
      <c r="X170" s="175"/>
      <c r="Y170" s="175"/>
      <c r="Z170" s="383"/>
      <c r="AA170" s="222"/>
    </row>
    <row r="171" spans="1:27" s="199" customFormat="1" x14ac:dyDescent="0.15">
      <c r="A171" s="220"/>
      <c r="B171" s="220"/>
      <c r="C171" s="220"/>
      <c r="D171" s="220"/>
      <c r="E171" s="221"/>
      <c r="F171" s="221"/>
      <c r="G171" s="221"/>
      <c r="H171" s="221"/>
      <c r="I171" s="221"/>
      <c r="J171" s="221"/>
      <c r="K171" s="221"/>
      <c r="L171" s="415"/>
      <c r="M171" s="415"/>
      <c r="N171" s="415"/>
      <c r="O171" s="175"/>
      <c r="P171" s="175"/>
      <c r="Q171" s="175"/>
      <c r="R171" s="175"/>
      <c r="S171" s="175"/>
      <c r="T171" s="383"/>
      <c r="U171" s="175"/>
      <c r="V171" s="175"/>
      <c r="W171" s="383"/>
      <c r="X171" s="175"/>
      <c r="Y171" s="175"/>
      <c r="Z171" s="383"/>
      <c r="AA171" s="222"/>
    </row>
    <row r="172" spans="1:27" s="199" customFormat="1" x14ac:dyDescent="0.15">
      <c r="A172" s="220"/>
      <c r="B172" s="220"/>
      <c r="C172" s="220"/>
      <c r="D172" s="220"/>
      <c r="E172" s="221"/>
      <c r="F172" s="221"/>
      <c r="G172" s="221"/>
      <c r="H172" s="221"/>
      <c r="I172" s="221"/>
      <c r="J172" s="221"/>
      <c r="K172" s="221"/>
      <c r="L172" s="415"/>
      <c r="M172" s="415"/>
      <c r="N172" s="415"/>
      <c r="O172" s="175"/>
      <c r="P172" s="175"/>
      <c r="Q172" s="175"/>
      <c r="R172" s="175"/>
      <c r="S172" s="175"/>
      <c r="T172" s="383"/>
      <c r="U172" s="175"/>
      <c r="V172" s="175"/>
      <c r="W172" s="383"/>
      <c r="X172" s="175"/>
      <c r="Y172" s="175"/>
      <c r="Z172" s="383"/>
      <c r="AA172" s="222"/>
    </row>
    <row r="173" spans="1:27" s="199" customFormat="1" x14ac:dyDescent="0.15">
      <c r="A173" s="220"/>
      <c r="B173" s="220"/>
      <c r="C173" s="220"/>
      <c r="D173" s="220"/>
      <c r="E173" s="221"/>
      <c r="F173" s="221"/>
      <c r="G173" s="221"/>
      <c r="H173" s="221"/>
      <c r="I173" s="221"/>
      <c r="J173" s="221"/>
      <c r="K173" s="221"/>
      <c r="L173" s="415"/>
      <c r="M173" s="415"/>
      <c r="N173" s="415"/>
      <c r="O173" s="175"/>
      <c r="P173" s="175"/>
      <c r="Q173" s="175"/>
      <c r="R173" s="175"/>
      <c r="S173" s="175"/>
      <c r="T173" s="383"/>
      <c r="U173" s="175"/>
      <c r="V173" s="175"/>
      <c r="W173" s="383"/>
      <c r="X173" s="175"/>
      <c r="Y173" s="175"/>
      <c r="Z173" s="383"/>
      <c r="AA173" s="222"/>
    </row>
    <row r="174" spans="1:27" s="199" customFormat="1" x14ac:dyDescent="0.15">
      <c r="A174" s="220"/>
      <c r="B174" s="220"/>
      <c r="C174" s="220"/>
      <c r="D174" s="220"/>
      <c r="E174" s="221"/>
      <c r="F174" s="221"/>
      <c r="G174" s="221"/>
      <c r="H174" s="221"/>
      <c r="I174" s="221"/>
      <c r="J174" s="221"/>
      <c r="K174" s="221"/>
      <c r="L174" s="415"/>
      <c r="M174" s="415"/>
      <c r="N174" s="415"/>
      <c r="O174" s="175"/>
      <c r="P174" s="175"/>
      <c r="Q174" s="175"/>
      <c r="R174" s="175"/>
      <c r="S174" s="175"/>
      <c r="T174" s="383"/>
      <c r="U174" s="175"/>
      <c r="V174" s="175"/>
      <c r="W174" s="383"/>
      <c r="X174" s="175"/>
      <c r="Y174" s="175"/>
      <c r="Z174" s="383"/>
      <c r="AA174" s="222"/>
    </row>
    <row r="175" spans="1:27" s="199" customFormat="1" x14ac:dyDescent="0.15">
      <c r="A175" s="220"/>
      <c r="B175" s="220"/>
      <c r="C175" s="220"/>
      <c r="D175" s="220"/>
      <c r="E175" s="221"/>
      <c r="F175" s="221"/>
      <c r="G175" s="221"/>
      <c r="H175" s="221"/>
      <c r="I175" s="221"/>
      <c r="J175" s="221"/>
      <c r="K175" s="221"/>
      <c r="L175" s="415"/>
      <c r="M175" s="415"/>
      <c r="N175" s="415"/>
      <c r="O175" s="175"/>
      <c r="P175" s="175"/>
      <c r="Q175" s="175"/>
      <c r="R175" s="175"/>
      <c r="S175" s="175"/>
      <c r="T175" s="383"/>
      <c r="U175" s="175"/>
      <c r="V175" s="175"/>
      <c r="W175" s="383"/>
      <c r="X175" s="175"/>
      <c r="Y175" s="175"/>
      <c r="Z175" s="383"/>
      <c r="AA175" s="222"/>
    </row>
    <row r="176" spans="1:27" s="199" customFormat="1" x14ac:dyDescent="0.15">
      <c r="A176" s="220"/>
      <c r="B176" s="220"/>
      <c r="C176" s="220"/>
      <c r="D176" s="220"/>
      <c r="E176" s="221"/>
      <c r="F176" s="221"/>
      <c r="G176" s="221"/>
      <c r="H176" s="221"/>
      <c r="I176" s="221"/>
      <c r="J176" s="221"/>
      <c r="K176" s="221"/>
      <c r="L176" s="415"/>
      <c r="M176" s="415"/>
      <c r="N176" s="415"/>
      <c r="O176" s="175"/>
      <c r="P176" s="175"/>
      <c r="Q176" s="175"/>
      <c r="R176" s="175"/>
      <c r="S176" s="175"/>
      <c r="T176" s="383"/>
      <c r="U176" s="175"/>
      <c r="V176" s="175"/>
      <c r="W176" s="383"/>
      <c r="X176" s="175"/>
      <c r="Y176" s="175"/>
      <c r="Z176" s="383"/>
      <c r="AA176" s="222"/>
    </row>
    <row r="177" spans="1:27" s="199" customFormat="1" x14ac:dyDescent="0.15">
      <c r="A177" s="220"/>
      <c r="B177" s="220"/>
      <c r="C177" s="220"/>
      <c r="D177" s="220"/>
      <c r="E177" s="221"/>
      <c r="F177" s="221"/>
      <c r="G177" s="221"/>
      <c r="H177" s="221"/>
      <c r="I177" s="221"/>
      <c r="J177" s="221"/>
      <c r="K177" s="221"/>
      <c r="L177" s="415"/>
      <c r="M177" s="415"/>
      <c r="N177" s="415"/>
      <c r="O177" s="175"/>
      <c r="P177" s="175"/>
      <c r="Q177" s="175"/>
      <c r="R177" s="175"/>
      <c r="S177" s="175"/>
      <c r="T177" s="383"/>
      <c r="U177" s="175"/>
      <c r="V177" s="175"/>
      <c r="W177" s="383"/>
      <c r="X177" s="175"/>
      <c r="Y177" s="175"/>
      <c r="Z177" s="383"/>
      <c r="AA177" s="222"/>
    </row>
    <row r="178" spans="1:27" s="199" customFormat="1" x14ac:dyDescent="0.15">
      <c r="A178" s="220"/>
      <c r="B178" s="220"/>
      <c r="C178" s="220"/>
      <c r="D178" s="220"/>
      <c r="E178" s="221"/>
      <c r="F178" s="221"/>
      <c r="G178" s="221"/>
      <c r="H178" s="221"/>
      <c r="I178" s="221"/>
      <c r="J178" s="221"/>
      <c r="K178" s="221"/>
      <c r="L178" s="415"/>
      <c r="M178" s="415"/>
      <c r="N178" s="415"/>
      <c r="O178" s="175"/>
      <c r="P178" s="175"/>
      <c r="Q178" s="175"/>
      <c r="R178" s="175"/>
      <c r="S178" s="175"/>
      <c r="T178" s="383"/>
      <c r="U178" s="175"/>
      <c r="V178" s="175"/>
      <c r="W178" s="383"/>
      <c r="X178" s="175"/>
      <c r="Y178" s="175"/>
      <c r="Z178" s="383"/>
      <c r="AA178" s="222"/>
    </row>
    <row r="179" spans="1:27" s="199" customFormat="1" x14ac:dyDescent="0.15">
      <c r="A179" s="220"/>
      <c r="B179" s="220"/>
      <c r="C179" s="220"/>
      <c r="D179" s="220"/>
      <c r="E179" s="221"/>
      <c r="F179" s="221"/>
      <c r="G179" s="221"/>
      <c r="H179" s="221"/>
      <c r="I179" s="221"/>
      <c r="J179" s="221"/>
      <c r="K179" s="221"/>
      <c r="L179" s="415"/>
      <c r="M179" s="415"/>
      <c r="N179" s="415"/>
      <c r="O179" s="175"/>
      <c r="P179" s="175"/>
      <c r="Q179" s="175"/>
      <c r="R179" s="175"/>
      <c r="S179" s="175"/>
      <c r="T179" s="383"/>
      <c r="U179" s="175"/>
      <c r="V179" s="175"/>
      <c r="W179" s="383"/>
      <c r="X179" s="175"/>
      <c r="Y179" s="175"/>
      <c r="Z179" s="383"/>
      <c r="AA179" s="222"/>
    </row>
    <row r="180" spans="1:27" s="199" customFormat="1" x14ac:dyDescent="0.15">
      <c r="A180" s="220"/>
      <c r="B180" s="220"/>
      <c r="C180" s="220"/>
      <c r="D180" s="220"/>
      <c r="E180" s="221"/>
      <c r="F180" s="221"/>
      <c r="G180" s="221"/>
      <c r="H180" s="221"/>
      <c r="I180" s="221"/>
      <c r="J180" s="221"/>
      <c r="K180" s="221"/>
      <c r="L180" s="415"/>
      <c r="M180" s="415"/>
      <c r="N180" s="415"/>
      <c r="O180" s="175"/>
      <c r="P180" s="175"/>
      <c r="Q180" s="175"/>
      <c r="R180" s="175"/>
      <c r="S180" s="175"/>
      <c r="T180" s="383"/>
      <c r="U180" s="175"/>
      <c r="V180" s="175"/>
      <c r="W180" s="383"/>
      <c r="X180" s="175"/>
      <c r="Y180" s="175"/>
      <c r="Z180" s="383"/>
      <c r="AA180" s="222"/>
    </row>
    <row r="181" spans="1:27" s="199" customFormat="1" x14ac:dyDescent="0.15">
      <c r="A181" s="220"/>
      <c r="B181" s="220"/>
      <c r="C181" s="220"/>
      <c r="D181" s="220"/>
      <c r="E181" s="221"/>
      <c r="F181" s="221"/>
      <c r="G181" s="221"/>
      <c r="H181" s="221"/>
      <c r="I181" s="221"/>
      <c r="J181" s="221"/>
      <c r="K181" s="221"/>
      <c r="L181" s="415"/>
      <c r="M181" s="415"/>
      <c r="N181" s="415"/>
      <c r="O181" s="175"/>
      <c r="P181" s="175"/>
      <c r="Q181" s="175"/>
      <c r="R181" s="175"/>
      <c r="S181" s="175"/>
      <c r="T181" s="383"/>
      <c r="U181" s="175"/>
      <c r="V181" s="175"/>
      <c r="W181" s="383"/>
      <c r="X181" s="175"/>
      <c r="Y181" s="175"/>
      <c r="Z181" s="383"/>
      <c r="AA181" s="222"/>
    </row>
    <row r="182" spans="1:27" s="199" customFormat="1" x14ac:dyDescent="0.15">
      <c r="A182" s="220"/>
      <c r="B182" s="220"/>
      <c r="C182" s="220"/>
      <c r="D182" s="220"/>
      <c r="E182" s="221"/>
      <c r="F182" s="221"/>
      <c r="G182" s="221"/>
      <c r="H182" s="221"/>
      <c r="I182" s="221"/>
      <c r="J182" s="221"/>
      <c r="K182" s="221"/>
      <c r="L182" s="415"/>
      <c r="M182" s="415"/>
      <c r="N182" s="415"/>
      <c r="O182" s="175"/>
      <c r="P182" s="175"/>
      <c r="Q182" s="175"/>
      <c r="R182" s="175"/>
      <c r="S182" s="175"/>
      <c r="T182" s="383"/>
      <c r="U182" s="175"/>
      <c r="V182" s="175"/>
      <c r="W182" s="383"/>
      <c r="X182" s="175"/>
      <c r="Y182" s="175"/>
      <c r="Z182" s="383"/>
      <c r="AA182" s="222"/>
    </row>
    <row r="183" spans="1:27" s="199" customFormat="1" x14ac:dyDescent="0.15">
      <c r="A183" s="220"/>
      <c r="B183" s="220"/>
      <c r="C183" s="220"/>
      <c r="D183" s="220"/>
      <c r="E183" s="221"/>
      <c r="F183" s="221"/>
      <c r="G183" s="221"/>
      <c r="H183" s="221"/>
      <c r="I183" s="221"/>
      <c r="J183" s="221"/>
      <c r="K183" s="221"/>
      <c r="L183" s="415"/>
      <c r="M183" s="415"/>
      <c r="N183" s="415"/>
      <c r="O183" s="175"/>
      <c r="P183" s="175"/>
      <c r="Q183" s="175"/>
      <c r="R183" s="175"/>
      <c r="S183" s="175"/>
      <c r="T183" s="383"/>
      <c r="U183" s="175"/>
      <c r="V183" s="175"/>
      <c r="W183" s="383"/>
      <c r="X183" s="175"/>
      <c r="Y183" s="175"/>
      <c r="Z183" s="383"/>
      <c r="AA183" s="222"/>
    </row>
    <row r="184" spans="1:27" s="199" customFormat="1" x14ac:dyDescent="0.15">
      <c r="A184" s="220"/>
      <c r="B184" s="220"/>
      <c r="C184" s="220"/>
      <c r="D184" s="220"/>
      <c r="E184" s="221"/>
      <c r="F184" s="221"/>
      <c r="G184" s="221"/>
      <c r="H184" s="221"/>
      <c r="I184" s="221"/>
      <c r="J184" s="221"/>
      <c r="K184" s="221"/>
      <c r="L184" s="415"/>
      <c r="M184" s="415"/>
      <c r="N184" s="415"/>
      <c r="O184" s="175"/>
      <c r="P184" s="175"/>
      <c r="Q184" s="175"/>
      <c r="R184" s="175"/>
      <c r="S184" s="175"/>
      <c r="T184" s="383"/>
      <c r="U184" s="175"/>
      <c r="V184" s="175"/>
      <c r="W184" s="383"/>
      <c r="X184" s="175"/>
      <c r="Y184" s="175"/>
      <c r="Z184" s="383"/>
      <c r="AA184" s="222"/>
    </row>
    <row r="185" spans="1:27" s="199" customFormat="1" x14ac:dyDescent="0.15">
      <c r="A185" s="220"/>
      <c r="B185" s="220"/>
      <c r="C185" s="220"/>
      <c r="D185" s="220"/>
      <c r="E185" s="221"/>
      <c r="F185" s="221"/>
      <c r="G185" s="221"/>
      <c r="H185" s="221"/>
      <c r="I185" s="221"/>
      <c r="J185" s="221"/>
      <c r="K185" s="221"/>
      <c r="L185" s="415"/>
      <c r="M185" s="415"/>
      <c r="N185" s="415"/>
      <c r="O185" s="175"/>
      <c r="P185" s="175"/>
      <c r="Q185" s="175"/>
      <c r="R185" s="175"/>
      <c r="S185" s="175"/>
      <c r="T185" s="383"/>
      <c r="U185" s="175"/>
      <c r="V185" s="175"/>
      <c r="W185" s="383"/>
      <c r="X185" s="175"/>
      <c r="Y185" s="175"/>
      <c r="Z185" s="383"/>
      <c r="AA185" s="222"/>
    </row>
    <row r="186" spans="1:27" s="199" customFormat="1" x14ac:dyDescent="0.15">
      <c r="A186" s="220"/>
      <c r="B186" s="220"/>
      <c r="C186" s="220"/>
      <c r="D186" s="220"/>
      <c r="E186" s="221"/>
      <c r="F186" s="221"/>
      <c r="G186" s="221"/>
      <c r="H186" s="221"/>
      <c r="I186" s="221"/>
      <c r="J186" s="221"/>
      <c r="K186" s="221"/>
      <c r="L186" s="415"/>
      <c r="M186" s="415"/>
      <c r="N186" s="415"/>
      <c r="O186" s="175"/>
      <c r="P186" s="175"/>
      <c r="Q186" s="175"/>
      <c r="R186" s="175"/>
      <c r="S186" s="175"/>
      <c r="T186" s="383"/>
      <c r="U186" s="175"/>
      <c r="V186" s="175"/>
      <c r="W186" s="383"/>
      <c r="X186" s="175"/>
      <c r="Y186" s="175"/>
      <c r="Z186" s="383"/>
      <c r="AA186" s="222"/>
    </row>
    <row r="187" spans="1:27" s="199" customFormat="1" x14ac:dyDescent="0.15">
      <c r="A187" s="220"/>
      <c r="B187" s="220"/>
      <c r="C187" s="220"/>
      <c r="D187" s="220"/>
      <c r="E187" s="221"/>
      <c r="F187" s="221"/>
      <c r="G187" s="221"/>
      <c r="H187" s="221"/>
      <c r="I187" s="221"/>
      <c r="J187" s="221"/>
      <c r="K187" s="221"/>
      <c r="L187" s="415"/>
      <c r="M187" s="415"/>
      <c r="N187" s="415"/>
      <c r="O187" s="175"/>
      <c r="P187" s="175"/>
      <c r="Q187" s="175"/>
      <c r="R187" s="175"/>
      <c r="S187" s="175"/>
      <c r="T187" s="383"/>
      <c r="U187" s="175"/>
      <c r="V187" s="175"/>
      <c r="W187" s="383"/>
      <c r="X187" s="175"/>
      <c r="Y187" s="175"/>
      <c r="Z187" s="383"/>
      <c r="AA187" s="222"/>
    </row>
    <row r="188" spans="1:27" s="199" customFormat="1" x14ac:dyDescent="0.15">
      <c r="A188" s="220"/>
      <c r="B188" s="220"/>
      <c r="C188" s="220"/>
      <c r="D188" s="220"/>
      <c r="E188" s="221"/>
      <c r="F188" s="221"/>
      <c r="G188" s="221"/>
      <c r="H188" s="221"/>
      <c r="I188" s="221"/>
      <c r="J188" s="221"/>
      <c r="K188" s="221"/>
      <c r="L188" s="415"/>
      <c r="M188" s="415"/>
      <c r="N188" s="415"/>
      <c r="O188" s="175"/>
      <c r="P188" s="175"/>
      <c r="Q188" s="175"/>
      <c r="R188" s="175"/>
      <c r="S188" s="175"/>
      <c r="T188" s="383"/>
      <c r="U188" s="175"/>
      <c r="V188" s="175"/>
      <c r="W188" s="383"/>
      <c r="X188" s="175"/>
      <c r="Y188" s="175"/>
      <c r="Z188" s="383"/>
      <c r="AA188" s="222"/>
    </row>
    <row r="189" spans="1:27" s="199" customFormat="1" x14ac:dyDescent="0.15">
      <c r="A189" s="220"/>
      <c r="B189" s="220"/>
      <c r="C189" s="220"/>
      <c r="D189" s="220"/>
      <c r="E189" s="221"/>
      <c r="F189" s="221"/>
      <c r="G189" s="221"/>
      <c r="H189" s="221"/>
      <c r="I189" s="221"/>
      <c r="J189" s="221"/>
      <c r="K189" s="221"/>
      <c r="L189" s="415"/>
      <c r="M189" s="415"/>
      <c r="N189" s="415"/>
      <c r="O189" s="175"/>
      <c r="P189" s="175"/>
      <c r="Q189" s="175"/>
      <c r="R189" s="175"/>
      <c r="S189" s="175"/>
      <c r="T189" s="383"/>
      <c r="U189" s="175"/>
      <c r="V189" s="175"/>
      <c r="W189" s="383"/>
      <c r="X189" s="175"/>
      <c r="Y189" s="175"/>
      <c r="Z189" s="383"/>
      <c r="AA189" s="222"/>
    </row>
    <row r="190" spans="1:27" s="199" customFormat="1" x14ac:dyDescent="0.15">
      <c r="A190" s="220"/>
      <c r="B190" s="220"/>
      <c r="C190" s="220"/>
      <c r="D190" s="220"/>
      <c r="E190" s="221"/>
      <c r="F190" s="221"/>
      <c r="G190" s="221"/>
      <c r="H190" s="221"/>
      <c r="I190" s="221"/>
      <c r="J190" s="221"/>
      <c r="K190" s="221"/>
      <c r="L190" s="415"/>
      <c r="M190" s="415"/>
      <c r="N190" s="415"/>
      <c r="O190" s="175"/>
      <c r="P190" s="175"/>
      <c r="Q190" s="175"/>
      <c r="R190" s="175"/>
      <c r="S190" s="175"/>
      <c r="T190" s="383"/>
      <c r="U190" s="175"/>
      <c r="V190" s="175"/>
      <c r="W190" s="383"/>
      <c r="X190" s="175"/>
      <c r="Y190" s="175"/>
      <c r="Z190" s="383"/>
      <c r="AA190" s="222"/>
    </row>
    <row r="191" spans="1:27" s="199" customFormat="1" x14ac:dyDescent="0.15">
      <c r="A191" s="220"/>
      <c r="B191" s="220"/>
      <c r="C191" s="220"/>
      <c r="D191" s="220"/>
      <c r="E191" s="221"/>
      <c r="F191" s="221"/>
      <c r="G191" s="221"/>
      <c r="H191" s="221"/>
      <c r="I191" s="221"/>
      <c r="J191" s="221"/>
      <c r="K191" s="221"/>
      <c r="L191" s="415"/>
      <c r="M191" s="415"/>
      <c r="N191" s="415"/>
      <c r="O191" s="175"/>
      <c r="P191" s="175"/>
      <c r="Q191" s="175"/>
      <c r="R191" s="175"/>
      <c r="S191" s="175"/>
      <c r="T191" s="383"/>
      <c r="U191" s="175"/>
      <c r="V191" s="175"/>
      <c r="W191" s="383"/>
      <c r="X191" s="175"/>
      <c r="Y191" s="175"/>
      <c r="Z191" s="383"/>
      <c r="AA191" s="222"/>
    </row>
    <row r="192" spans="1:27" s="199" customFormat="1" x14ac:dyDescent="0.15">
      <c r="A192" s="220"/>
      <c r="B192" s="220"/>
      <c r="C192" s="220"/>
      <c r="D192" s="220"/>
      <c r="E192" s="221"/>
      <c r="F192" s="221"/>
      <c r="G192" s="221"/>
      <c r="H192" s="221"/>
      <c r="I192" s="221"/>
      <c r="J192" s="221"/>
      <c r="K192" s="221"/>
      <c r="L192" s="415"/>
      <c r="M192" s="415"/>
      <c r="N192" s="415"/>
      <c r="O192" s="175"/>
      <c r="P192" s="175"/>
      <c r="Q192" s="175"/>
      <c r="R192" s="175"/>
      <c r="S192" s="175"/>
      <c r="T192" s="383"/>
      <c r="U192" s="175"/>
      <c r="V192" s="175"/>
      <c r="W192" s="383"/>
      <c r="X192" s="175"/>
      <c r="Y192" s="175"/>
      <c r="Z192" s="383"/>
      <c r="AA192" s="222"/>
    </row>
    <row r="193" spans="1:27" s="199" customFormat="1" x14ac:dyDescent="0.15">
      <c r="A193" s="220"/>
      <c r="B193" s="220"/>
      <c r="C193" s="220"/>
      <c r="D193" s="220"/>
      <c r="E193" s="221"/>
      <c r="F193" s="221"/>
      <c r="G193" s="221"/>
      <c r="H193" s="221"/>
      <c r="I193" s="221"/>
      <c r="J193" s="221"/>
      <c r="K193" s="221"/>
      <c r="L193" s="415"/>
      <c r="M193" s="415"/>
      <c r="N193" s="415"/>
      <c r="O193" s="175"/>
      <c r="P193" s="175"/>
      <c r="Q193" s="175"/>
      <c r="R193" s="175"/>
      <c r="S193" s="175"/>
      <c r="T193" s="383"/>
      <c r="U193" s="175"/>
      <c r="V193" s="175"/>
      <c r="W193" s="383"/>
      <c r="X193" s="175"/>
      <c r="Y193" s="175"/>
      <c r="Z193" s="383"/>
      <c r="AA193" s="222"/>
    </row>
    <row r="194" spans="1:27" s="199" customFormat="1" x14ac:dyDescent="0.15">
      <c r="A194" s="220"/>
      <c r="B194" s="220"/>
      <c r="C194" s="220"/>
      <c r="D194" s="220"/>
      <c r="E194" s="221"/>
      <c r="F194" s="221"/>
      <c r="G194" s="221"/>
      <c r="H194" s="221"/>
      <c r="I194" s="221"/>
      <c r="J194" s="221"/>
      <c r="K194" s="221"/>
      <c r="L194" s="415"/>
      <c r="M194" s="415"/>
      <c r="N194" s="415"/>
      <c r="O194" s="175"/>
      <c r="P194" s="175"/>
      <c r="Q194" s="175"/>
      <c r="R194" s="175"/>
      <c r="S194" s="175"/>
      <c r="T194" s="383"/>
      <c r="U194" s="175"/>
      <c r="V194" s="175"/>
      <c r="W194" s="383"/>
      <c r="X194" s="175"/>
      <c r="Y194" s="175"/>
      <c r="Z194" s="383"/>
      <c r="AA194" s="222"/>
    </row>
    <row r="195" spans="1:27" s="199" customFormat="1" x14ac:dyDescent="0.15">
      <c r="A195" s="220"/>
      <c r="B195" s="220"/>
      <c r="C195" s="220"/>
      <c r="D195" s="220"/>
      <c r="E195" s="221"/>
      <c r="F195" s="221"/>
      <c r="G195" s="221"/>
      <c r="H195" s="221"/>
      <c r="I195" s="221"/>
      <c r="J195" s="221"/>
      <c r="K195" s="221"/>
      <c r="L195" s="415"/>
      <c r="M195" s="415"/>
      <c r="N195" s="415"/>
      <c r="O195" s="175"/>
      <c r="P195" s="175"/>
      <c r="Q195" s="175"/>
      <c r="R195" s="175"/>
      <c r="S195" s="175"/>
      <c r="T195" s="383"/>
      <c r="U195" s="175"/>
      <c r="V195" s="175"/>
      <c r="W195" s="383"/>
      <c r="X195" s="175"/>
      <c r="Y195" s="175"/>
      <c r="Z195" s="383"/>
      <c r="AA195" s="222"/>
    </row>
    <row r="196" spans="1:27" s="199" customFormat="1" x14ac:dyDescent="0.15">
      <c r="A196" s="220"/>
      <c r="B196" s="220"/>
      <c r="C196" s="220"/>
      <c r="D196" s="220"/>
      <c r="E196" s="221"/>
      <c r="F196" s="221"/>
      <c r="G196" s="221"/>
      <c r="H196" s="221"/>
      <c r="I196" s="221"/>
      <c r="J196" s="221"/>
      <c r="K196" s="221"/>
      <c r="L196" s="415"/>
      <c r="M196" s="415"/>
      <c r="N196" s="415"/>
      <c r="O196" s="175"/>
      <c r="P196" s="175"/>
      <c r="Q196" s="175"/>
      <c r="R196" s="175"/>
      <c r="S196" s="175"/>
      <c r="T196" s="383"/>
      <c r="U196" s="175"/>
      <c r="V196" s="175"/>
      <c r="W196" s="383"/>
      <c r="X196" s="175"/>
      <c r="Y196" s="175"/>
      <c r="Z196" s="383"/>
      <c r="AA196" s="222"/>
    </row>
    <row r="197" spans="1:27" s="199" customFormat="1" x14ac:dyDescent="0.15">
      <c r="A197" s="220"/>
      <c r="B197" s="220"/>
      <c r="C197" s="220"/>
      <c r="D197" s="220"/>
      <c r="E197" s="221"/>
      <c r="F197" s="221"/>
      <c r="G197" s="221"/>
      <c r="H197" s="221"/>
      <c r="I197" s="221"/>
      <c r="J197" s="221"/>
      <c r="K197" s="221"/>
      <c r="L197" s="415"/>
      <c r="M197" s="415"/>
      <c r="N197" s="415"/>
      <c r="O197" s="175"/>
      <c r="P197" s="175"/>
      <c r="Q197" s="175"/>
      <c r="R197" s="175"/>
      <c r="S197" s="175"/>
      <c r="T197" s="383"/>
      <c r="U197" s="175"/>
      <c r="V197" s="175"/>
      <c r="W197" s="383"/>
      <c r="X197" s="175"/>
      <c r="Y197" s="175"/>
      <c r="Z197" s="383"/>
      <c r="AA197" s="222"/>
    </row>
    <row r="198" spans="1:27" s="199" customFormat="1" x14ac:dyDescent="0.15">
      <c r="A198" s="220"/>
      <c r="B198" s="220"/>
      <c r="C198" s="220"/>
      <c r="D198" s="220"/>
      <c r="E198" s="221"/>
      <c r="F198" s="221"/>
      <c r="G198" s="221"/>
      <c r="H198" s="221"/>
      <c r="I198" s="221"/>
      <c r="J198" s="221"/>
      <c r="K198" s="221"/>
      <c r="L198" s="415"/>
      <c r="M198" s="415"/>
      <c r="N198" s="415"/>
      <c r="O198" s="175"/>
      <c r="P198" s="175"/>
      <c r="Q198" s="175"/>
      <c r="R198" s="175"/>
      <c r="S198" s="175"/>
      <c r="T198" s="383"/>
      <c r="U198" s="175"/>
      <c r="V198" s="175"/>
      <c r="W198" s="383"/>
      <c r="X198" s="175"/>
      <c r="Y198" s="175"/>
      <c r="Z198" s="383"/>
      <c r="AA198" s="222"/>
    </row>
    <row r="199" spans="1:27" s="199" customFormat="1" x14ac:dyDescent="0.15">
      <c r="A199" s="220"/>
      <c r="B199" s="220"/>
      <c r="C199" s="220"/>
      <c r="D199" s="220"/>
      <c r="E199" s="221"/>
      <c r="F199" s="221"/>
      <c r="G199" s="221"/>
      <c r="H199" s="221"/>
      <c r="I199" s="221"/>
      <c r="J199" s="221"/>
      <c r="K199" s="221"/>
      <c r="L199" s="415"/>
      <c r="M199" s="415"/>
      <c r="N199" s="415"/>
      <c r="O199" s="175"/>
      <c r="P199" s="175"/>
      <c r="Q199" s="175"/>
      <c r="R199" s="175"/>
      <c r="S199" s="175"/>
      <c r="T199" s="383"/>
      <c r="U199" s="175"/>
      <c r="V199" s="175"/>
      <c r="W199" s="383"/>
      <c r="X199" s="175"/>
      <c r="Y199" s="175"/>
      <c r="Z199" s="383"/>
      <c r="AA199" s="222"/>
    </row>
    <row r="200" spans="1:27" s="199" customFormat="1" x14ac:dyDescent="0.15">
      <c r="A200" s="220"/>
      <c r="B200" s="220"/>
      <c r="C200" s="220"/>
      <c r="D200" s="220"/>
      <c r="E200" s="221"/>
      <c r="F200" s="221"/>
      <c r="G200" s="221"/>
      <c r="H200" s="221"/>
      <c r="I200" s="221"/>
      <c r="J200" s="221"/>
      <c r="K200" s="221"/>
      <c r="L200" s="415"/>
      <c r="M200" s="415"/>
      <c r="N200" s="415"/>
      <c r="O200" s="175"/>
      <c r="P200" s="175"/>
      <c r="Q200" s="175"/>
      <c r="R200" s="175"/>
      <c r="S200" s="175"/>
      <c r="T200" s="383"/>
      <c r="U200" s="175"/>
      <c r="V200" s="175"/>
      <c r="W200" s="383"/>
      <c r="X200" s="175"/>
      <c r="Y200" s="175"/>
      <c r="Z200" s="383"/>
      <c r="AA200" s="222"/>
    </row>
    <row r="201" spans="1:27" s="199" customFormat="1" x14ac:dyDescent="0.15">
      <c r="A201" s="220"/>
      <c r="B201" s="220"/>
      <c r="C201" s="220"/>
      <c r="D201" s="220"/>
      <c r="E201" s="221"/>
      <c r="F201" s="221"/>
      <c r="G201" s="221"/>
      <c r="H201" s="221"/>
      <c r="I201" s="221"/>
      <c r="J201" s="221"/>
      <c r="K201" s="221"/>
      <c r="L201" s="415"/>
      <c r="M201" s="415"/>
      <c r="N201" s="415"/>
      <c r="O201" s="175"/>
      <c r="P201" s="175"/>
      <c r="Q201" s="175"/>
      <c r="R201" s="175"/>
      <c r="S201" s="175"/>
      <c r="T201" s="383"/>
      <c r="U201" s="175"/>
      <c r="V201" s="175"/>
      <c r="W201" s="383"/>
      <c r="X201" s="175"/>
      <c r="Y201" s="175"/>
      <c r="Z201" s="383"/>
      <c r="AA201" s="222"/>
    </row>
    <row r="202" spans="1:27" s="199" customFormat="1" x14ac:dyDescent="0.15">
      <c r="A202" s="220"/>
      <c r="B202" s="220"/>
      <c r="C202" s="220"/>
      <c r="D202" s="220"/>
      <c r="E202" s="221"/>
      <c r="F202" s="221"/>
      <c r="G202" s="221"/>
      <c r="H202" s="221"/>
      <c r="I202" s="221"/>
      <c r="J202" s="221"/>
      <c r="K202" s="221"/>
      <c r="L202" s="415"/>
      <c r="M202" s="415"/>
      <c r="N202" s="415"/>
      <c r="O202" s="175"/>
      <c r="P202" s="175"/>
      <c r="Q202" s="175"/>
      <c r="R202" s="175"/>
      <c r="S202" s="175"/>
      <c r="T202" s="383"/>
      <c r="U202" s="175"/>
      <c r="V202" s="175"/>
      <c r="W202" s="383"/>
      <c r="X202" s="175"/>
      <c r="Y202" s="175"/>
      <c r="Z202" s="383"/>
      <c r="AA202" s="222"/>
    </row>
    <row r="203" spans="1:27" s="199" customFormat="1" x14ac:dyDescent="0.15">
      <c r="A203" s="220"/>
      <c r="B203" s="220"/>
      <c r="C203" s="220"/>
      <c r="D203" s="220"/>
      <c r="E203" s="221"/>
      <c r="F203" s="221"/>
      <c r="G203" s="221"/>
      <c r="H203" s="221"/>
      <c r="I203" s="221"/>
      <c r="J203" s="221"/>
      <c r="K203" s="221"/>
      <c r="L203" s="415"/>
      <c r="M203" s="415"/>
      <c r="N203" s="415"/>
      <c r="O203" s="175"/>
      <c r="P203" s="175"/>
      <c r="Q203" s="175"/>
      <c r="R203" s="175"/>
      <c r="S203" s="175"/>
      <c r="T203" s="383"/>
      <c r="U203" s="175"/>
      <c r="V203" s="175"/>
      <c r="W203" s="383"/>
      <c r="X203" s="175"/>
      <c r="Y203" s="175"/>
      <c r="Z203" s="383"/>
      <c r="AA203" s="222"/>
    </row>
    <row r="204" spans="1:27" s="199" customFormat="1" x14ac:dyDescent="0.15">
      <c r="A204" s="220"/>
      <c r="B204" s="220"/>
      <c r="C204" s="220"/>
      <c r="D204" s="220"/>
      <c r="E204" s="221"/>
      <c r="F204" s="221"/>
      <c r="G204" s="221"/>
      <c r="H204" s="221"/>
      <c r="I204" s="221"/>
      <c r="J204" s="221"/>
      <c r="K204" s="221"/>
      <c r="L204" s="415"/>
      <c r="M204" s="415"/>
      <c r="N204" s="415"/>
      <c r="O204" s="175"/>
      <c r="P204" s="175"/>
      <c r="Q204" s="175"/>
      <c r="R204" s="175"/>
      <c r="S204" s="175"/>
      <c r="T204" s="383"/>
      <c r="U204" s="175"/>
      <c r="V204" s="175"/>
      <c r="W204" s="383"/>
      <c r="X204" s="175"/>
      <c r="Y204" s="175"/>
      <c r="Z204" s="383"/>
      <c r="AA204" s="222"/>
    </row>
    <row r="205" spans="1:27" s="199" customFormat="1" x14ac:dyDescent="0.15">
      <c r="A205" s="220"/>
      <c r="B205" s="220"/>
      <c r="C205" s="220"/>
      <c r="D205" s="220"/>
      <c r="E205" s="221"/>
      <c r="F205" s="221"/>
      <c r="G205" s="221"/>
      <c r="H205" s="221"/>
      <c r="I205" s="221"/>
      <c r="J205" s="221"/>
      <c r="K205" s="221"/>
      <c r="L205" s="415"/>
      <c r="M205" s="415"/>
      <c r="N205" s="415"/>
      <c r="O205" s="175"/>
      <c r="P205" s="175"/>
      <c r="Q205" s="175"/>
      <c r="R205" s="175"/>
      <c r="S205" s="175"/>
      <c r="T205" s="383"/>
      <c r="U205" s="175"/>
      <c r="V205" s="175"/>
      <c r="W205" s="383"/>
      <c r="X205" s="175"/>
      <c r="Y205" s="175"/>
      <c r="Z205" s="383"/>
      <c r="AA205" s="222"/>
    </row>
    <row r="206" spans="1:27" s="199" customFormat="1" x14ac:dyDescent="0.15">
      <c r="A206" s="220"/>
      <c r="B206" s="220"/>
      <c r="C206" s="220"/>
      <c r="D206" s="220"/>
      <c r="E206" s="221"/>
      <c r="F206" s="221"/>
      <c r="G206" s="221"/>
      <c r="H206" s="221"/>
      <c r="I206" s="221"/>
      <c r="J206" s="221"/>
      <c r="K206" s="221"/>
      <c r="L206" s="415"/>
      <c r="M206" s="415"/>
      <c r="N206" s="415"/>
      <c r="O206" s="175"/>
      <c r="P206" s="175"/>
      <c r="Q206" s="175"/>
      <c r="R206" s="175"/>
      <c r="S206" s="175"/>
      <c r="T206" s="383"/>
      <c r="U206" s="175"/>
      <c r="V206" s="175"/>
      <c r="W206" s="383"/>
      <c r="X206" s="175"/>
      <c r="Y206" s="175"/>
      <c r="Z206" s="383"/>
      <c r="AA206" s="222"/>
    </row>
    <row r="207" spans="1:27" s="199" customFormat="1" x14ac:dyDescent="0.15">
      <c r="A207" s="220"/>
      <c r="B207" s="220"/>
      <c r="C207" s="220"/>
      <c r="D207" s="220"/>
      <c r="E207" s="221"/>
      <c r="F207" s="221"/>
      <c r="G207" s="221"/>
      <c r="H207" s="221"/>
      <c r="I207" s="221"/>
      <c r="J207" s="221"/>
      <c r="K207" s="221"/>
      <c r="L207" s="415"/>
      <c r="M207" s="415"/>
      <c r="N207" s="415"/>
      <c r="O207" s="175"/>
      <c r="P207" s="175"/>
      <c r="Q207" s="175"/>
      <c r="R207" s="175"/>
      <c r="S207" s="175"/>
      <c r="T207" s="383"/>
      <c r="U207" s="175"/>
      <c r="V207" s="175"/>
      <c r="W207" s="383"/>
      <c r="X207" s="175"/>
      <c r="Y207" s="175"/>
      <c r="Z207" s="383"/>
      <c r="AA207" s="222"/>
    </row>
    <row r="208" spans="1:27" s="199" customFormat="1" x14ac:dyDescent="0.15">
      <c r="A208" s="220"/>
      <c r="B208" s="220"/>
      <c r="C208" s="220"/>
      <c r="D208" s="220"/>
      <c r="E208" s="221"/>
      <c r="F208" s="221"/>
      <c r="G208" s="221"/>
      <c r="H208" s="221"/>
      <c r="I208" s="221"/>
      <c r="J208" s="221"/>
      <c r="K208" s="221"/>
      <c r="L208" s="415"/>
      <c r="M208" s="415"/>
      <c r="N208" s="415"/>
      <c r="O208" s="175"/>
      <c r="P208" s="175"/>
      <c r="Q208" s="175"/>
      <c r="R208" s="175"/>
      <c r="S208" s="175"/>
      <c r="T208" s="383"/>
      <c r="U208" s="175"/>
      <c r="V208" s="175"/>
      <c r="W208" s="383"/>
      <c r="X208" s="175"/>
      <c r="Y208" s="175"/>
      <c r="Z208" s="383"/>
      <c r="AA208" s="222"/>
    </row>
    <row r="209" spans="1:27" s="199" customFormat="1" x14ac:dyDescent="0.15">
      <c r="A209" s="220"/>
      <c r="B209" s="220"/>
      <c r="C209" s="220"/>
      <c r="D209" s="220"/>
      <c r="E209" s="221"/>
      <c r="F209" s="221"/>
      <c r="G209" s="221"/>
      <c r="H209" s="221"/>
      <c r="I209" s="221"/>
      <c r="J209" s="221"/>
      <c r="K209" s="221"/>
      <c r="L209" s="415"/>
      <c r="M209" s="415"/>
      <c r="N209" s="415"/>
      <c r="O209" s="175"/>
      <c r="P209" s="175"/>
      <c r="Q209" s="175"/>
      <c r="R209" s="175"/>
      <c r="S209" s="175"/>
      <c r="T209" s="383"/>
      <c r="U209" s="175"/>
      <c r="V209" s="175"/>
      <c r="W209" s="383"/>
      <c r="X209" s="175"/>
      <c r="Y209" s="175"/>
      <c r="Z209" s="383"/>
      <c r="AA209" s="222"/>
    </row>
    <row r="210" spans="1:27" s="199" customFormat="1" x14ac:dyDescent="0.15">
      <c r="A210" s="220"/>
      <c r="B210" s="220"/>
      <c r="C210" s="220"/>
      <c r="D210" s="220"/>
      <c r="E210" s="221"/>
      <c r="F210" s="221"/>
      <c r="G210" s="221"/>
      <c r="H210" s="221"/>
      <c r="I210" s="221"/>
      <c r="J210" s="221"/>
      <c r="K210" s="221"/>
      <c r="L210" s="415"/>
      <c r="M210" s="415"/>
      <c r="N210" s="415"/>
      <c r="O210" s="175"/>
      <c r="P210" s="175"/>
      <c r="Q210" s="175"/>
      <c r="R210" s="175"/>
      <c r="S210" s="175"/>
      <c r="T210" s="383"/>
      <c r="U210" s="175"/>
      <c r="V210" s="175"/>
      <c r="W210" s="383"/>
      <c r="X210" s="175"/>
      <c r="Y210" s="175"/>
      <c r="Z210" s="383"/>
      <c r="AA210" s="222"/>
    </row>
    <row r="211" spans="1:27" s="199" customFormat="1" x14ac:dyDescent="0.15">
      <c r="A211" s="220"/>
      <c r="B211" s="220"/>
      <c r="C211" s="220"/>
      <c r="D211" s="220"/>
      <c r="E211" s="221"/>
      <c r="F211" s="221"/>
      <c r="G211" s="221"/>
      <c r="H211" s="221"/>
      <c r="I211" s="221"/>
      <c r="J211" s="221"/>
      <c r="K211" s="221"/>
      <c r="L211" s="415"/>
      <c r="M211" s="415"/>
      <c r="N211" s="415"/>
      <c r="O211" s="175"/>
      <c r="P211" s="175"/>
      <c r="Q211" s="175"/>
      <c r="R211" s="175"/>
      <c r="S211" s="175"/>
      <c r="T211" s="383"/>
      <c r="U211" s="175"/>
      <c r="V211" s="175"/>
      <c r="W211" s="383"/>
      <c r="X211" s="175"/>
      <c r="Y211" s="175"/>
      <c r="Z211" s="383"/>
      <c r="AA211" s="222"/>
    </row>
    <row r="212" spans="1:27" s="199" customFormat="1" x14ac:dyDescent="0.15">
      <c r="A212" s="220"/>
      <c r="B212" s="220"/>
      <c r="C212" s="220"/>
      <c r="D212" s="220"/>
      <c r="E212" s="221"/>
      <c r="F212" s="221"/>
      <c r="G212" s="221"/>
      <c r="H212" s="221"/>
      <c r="I212" s="221"/>
      <c r="J212" s="221"/>
      <c r="K212" s="221"/>
      <c r="L212" s="415"/>
      <c r="M212" s="415"/>
      <c r="N212" s="415"/>
      <c r="O212" s="175"/>
      <c r="P212" s="175"/>
      <c r="Q212" s="175"/>
      <c r="R212" s="175"/>
      <c r="S212" s="175"/>
      <c r="T212" s="383"/>
      <c r="U212" s="175"/>
      <c r="V212" s="175"/>
      <c r="W212" s="383"/>
      <c r="X212" s="175"/>
      <c r="Y212" s="175"/>
      <c r="Z212" s="383"/>
      <c r="AA212" s="222"/>
    </row>
    <row r="213" spans="1:27" s="199" customFormat="1" x14ac:dyDescent="0.15">
      <c r="A213" s="220"/>
      <c r="B213" s="220"/>
      <c r="C213" s="220"/>
      <c r="D213" s="220"/>
      <c r="E213" s="221"/>
      <c r="F213" s="221"/>
      <c r="G213" s="221"/>
      <c r="H213" s="221"/>
      <c r="I213" s="221"/>
      <c r="J213" s="221"/>
      <c r="K213" s="221"/>
      <c r="L213" s="415"/>
      <c r="M213" s="415"/>
      <c r="N213" s="415"/>
      <c r="O213" s="175"/>
      <c r="P213" s="175"/>
      <c r="Q213" s="175"/>
      <c r="R213" s="175"/>
      <c r="S213" s="175"/>
      <c r="T213" s="383"/>
      <c r="U213" s="175"/>
      <c r="V213" s="175"/>
      <c r="W213" s="383"/>
      <c r="X213" s="175"/>
      <c r="Y213" s="175"/>
      <c r="Z213" s="383"/>
      <c r="AA213" s="222"/>
    </row>
    <row r="214" spans="1:27" s="199" customFormat="1" x14ac:dyDescent="0.15">
      <c r="A214" s="220"/>
      <c r="B214" s="220"/>
      <c r="C214" s="220"/>
      <c r="D214" s="220"/>
      <c r="E214" s="221"/>
      <c r="F214" s="221"/>
      <c r="G214" s="221"/>
      <c r="H214" s="221"/>
      <c r="I214" s="221"/>
      <c r="J214" s="221"/>
      <c r="K214" s="221"/>
      <c r="L214" s="415"/>
      <c r="M214" s="415"/>
      <c r="N214" s="415"/>
      <c r="O214" s="175"/>
      <c r="P214" s="175"/>
      <c r="Q214" s="175"/>
      <c r="R214" s="175"/>
      <c r="S214" s="175"/>
      <c r="T214" s="383"/>
      <c r="U214" s="175"/>
      <c r="V214" s="175"/>
      <c r="W214" s="383"/>
      <c r="X214" s="175"/>
      <c r="Y214" s="175"/>
      <c r="Z214" s="383"/>
      <c r="AA214" s="222"/>
    </row>
    <row r="215" spans="1:27" s="199" customFormat="1" x14ac:dyDescent="0.15">
      <c r="A215" s="220"/>
      <c r="B215" s="220"/>
      <c r="C215" s="220"/>
      <c r="D215" s="220"/>
      <c r="E215" s="221"/>
      <c r="F215" s="221"/>
      <c r="G215" s="221"/>
      <c r="H215" s="221"/>
      <c r="I215" s="221"/>
      <c r="J215" s="221"/>
      <c r="K215" s="221"/>
      <c r="L215" s="415"/>
      <c r="M215" s="415"/>
      <c r="N215" s="415"/>
      <c r="O215" s="175"/>
      <c r="P215" s="175"/>
      <c r="Q215" s="175"/>
      <c r="R215" s="175"/>
      <c r="S215" s="175"/>
      <c r="T215" s="383"/>
      <c r="U215" s="175"/>
      <c r="V215" s="175"/>
      <c r="W215" s="383"/>
      <c r="X215" s="175"/>
      <c r="Y215" s="175"/>
      <c r="Z215" s="383"/>
      <c r="AA215" s="222"/>
    </row>
    <row r="216" spans="1:27" s="199" customFormat="1" x14ac:dyDescent="0.15">
      <c r="A216" s="220"/>
      <c r="B216" s="220"/>
      <c r="C216" s="220"/>
      <c r="D216" s="220"/>
      <c r="E216" s="221"/>
      <c r="F216" s="221"/>
      <c r="G216" s="221"/>
      <c r="H216" s="221"/>
      <c r="I216" s="221"/>
      <c r="J216" s="221"/>
      <c r="K216" s="221"/>
      <c r="L216" s="415"/>
      <c r="M216" s="415"/>
      <c r="N216" s="415"/>
      <c r="O216" s="175"/>
      <c r="P216" s="175"/>
      <c r="Q216" s="175"/>
      <c r="R216" s="175"/>
      <c r="S216" s="175"/>
      <c r="T216" s="383"/>
      <c r="U216" s="175"/>
      <c r="V216" s="175"/>
      <c r="W216" s="383"/>
      <c r="X216" s="175"/>
      <c r="Y216" s="175"/>
      <c r="Z216" s="383"/>
      <c r="AA216" s="222"/>
    </row>
    <row r="217" spans="1:27" s="199" customFormat="1" x14ac:dyDescent="0.15">
      <c r="A217" s="220"/>
      <c r="B217" s="220"/>
      <c r="C217" s="220"/>
      <c r="D217" s="220"/>
      <c r="E217" s="221"/>
      <c r="F217" s="221"/>
      <c r="G217" s="221"/>
      <c r="H217" s="221"/>
      <c r="I217" s="221"/>
      <c r="J217" s="221"/>
      <c r="K217" s="221"/>
      <c r="L217" s="415"/>
      <c r="M217" s="415"/>
      <c r="N217" s="415"/>
      <c r="O217" s="175"/>
      <c r="P217" s="175"/>
      <c r="Q217" s="175"/>
      <c r="R217" s="175"/>
      <c r="S217" s="175"/>
      <c r="T217" s="383"/>
      <c r="U217" s="175"/>
      <c r="V217" s="175"/>
      <c r="W217" s="383"/>
      <c r="X217" s="175"/>
      <c r="Y217" s="175"/>
      <c r="Z217" s="383"/>
      <c r="AA217" s="222"/>
    </row>
    <row r="218" spans="1:27" s="199" customFormat="1" x14ac:dyDescent="0.15">
      <c r="A218" s="220"/>
      <c r="B218" s="220"/>
      <c r="C218" s="220"/>
      <c r="D218" s="220"/>
      <c r="E218" s="221"/>
      <c r="F218" s="221"/>
      <c r="G218" s="221"/>
      <c r="H218" s="221"/>
      <c r="I218" s="221"/>
      <c r="J218" s="221"/>
      <c r="K218" s="221"/>
      <c r="L218" s="415"/>
      <c r="M218" s="415"/>
      <c r="N218" s="415"/>
      <c r="O218" s="175"/>
      <c r="P218" s="175"/>
      <c r="Q218" s="175"/>
      <c r="R218" s="175"/>
      <c r="S218" s="175"/>
      <c r="T218" s="383"/>
      <c r="U218" s="175"/>
      <c r="V218" s="175"/>
      <c r="W218" s="383"/>
      <c r="X218" s="175"/>
      <c r="Y218" s="175"/>
      <c r="Z218" s="383"/>
      <c r="AA218" s="222"/>
    </row>
    <row r="219" spans="1:27" s="199" customFormat="1" x14ac:dyDescent="0.15">
      <c r="A219" s="220"/>
      <c r="B219" s="220"/>
      <c r="C219" s="220"/>
      <c r="D219" s="220"/>
      <c r="E219" s="221"/>
      <c r="F219" s="221"/>
      <c r="G219" s="221"/>
      <c r="H219" s="221"/>
      <c r="I219" s="221"/>
      <c r="J219" s="221"/>
      <c r="K219" s="221"/>
      <c r="L219" s="415"/>
      <c r="M219" s="415"/>
      <c r="N219" s="415"/>
      <c r="O219" s="175"/>
      <c r="P219" s="175"/>
      <c r="Q219" s="175"/>
      <c r="R219" s="175"/>
      <c r="S219" s="175"/>
      <c r="T219" s="383"/>
      <c r="U219" s="175"/>
      <c r="V219" s="175"/>
      <c r="W219" s="383"/>
      <c r="X219" s="175"/>
      <c r="Y219" s="175"/>
      <c r="Z219" s="383"/>
      <c r="AA219" s="222"/>
    </row>
    <row r="220" spans="1:27" s="199" customFormat="1" x14ac:dyDescent="0.15">
      <c r="A220" s="220"/>
      <c r="B220" s="220"/>
      <c r="C220" s="220"/>
      <c r="D220" s="220"/>
      <c r="E220" s="221"/>
      <c r="F220" s="221"/>
      <c r="G220" s="221"/>
      <c r="H220" s="221"/>
      <c r="I220" s="221"/>
      <c r="J220" s="221"/>
      <c r="K220" s="221"/>
      <c r="L220" s="415"/>
      <c r="M220" s="415"/>
      <c r="N220" s="415"/>
      <c r="O220" s="175"/>
      <c r="P220" s="175"/>
      <c r="Q220" s="175"/>
      <c r="R220" s="175"/>
      <c r="S220" s="175"/>
      <c r="T220" s="383"/>
      <c r="U220" s="175"/>
      <c r="V220" s="175"/>
      <c r="W220" s="383"/>
      <c r="X220" s="175"/>
      <c r="Y220" s="175"/>
      <c r="Z220" s="383"/>
      <c r="AA220" s="222"/>
    </row>
    <row r="221" spans="1:27" s="199" customFormat="1" x14ac:dyDescent="0.15">
      <c r="A221" s="220"/>
      <c r="B221" s="220"/>
      <c r="C221" s="220"/>
      <c r="D221" s="220"/>
      <c r="E221" s="221"/>
      <c r="F221" s="221"/>
      <c r="G221" s="221"/>
      <c r="H221" s="221"/>
      <c r="I221" s="221"/>
      <c r="J221" s="221"/>
      <c r="K221" s="221"/>
      <c r="L221" s="415"/>
      <c r="M221" s="415"/>
      <c r="N221" s="415"/>
      <c r="O221" s="175"/>
      <c r="P221" s="175"/>
      <c r="Q221" s="175"/>
      <c r="R221" s="175"/>
      <c r="S221" s="175"/>
      <c r="T221" s="383"/>
      <c r="U221" s="175"/>
      <c r="V221" s="175"/>
      <c r="W221" s="383"/>
      <c r="X221" s="175"/>
      <c r="Y221" s="175"/>
      <c r="Z221" s="383"/>
      <c r="AA221" s="222"/>
    </row>
    <row r="222" spans="1:27" s="199" customFormat="1" x14ac:dyDescent="0.15">
      <c r="A222" s="220"/>
      <c r="B222" s="220"/>
      <c r="C222" s="220"/>
      <c r="D222" s="220"/>
      <c r="E222" s="221"/>
      <c r="F222" s="221"/>
      <c r="G222" s="221"/>
      <c r="H222" s="221"/>
      <c r="I222" s="221"/>
      <c r="J222" s="221"/>
      <c r="K222" s="221"/>
      <c r="L222" s="415"/>
      <c r="M222" s="415"/>
      <c r="N222" s="415"/>
      <c r="O222" s="175"/>
      <c r="P222" s="175"/>
      <c r="Q222" s="175"/>
      <c r="R222" s="175"/>
      <c r="S222" s="175"/>
      <c r="T222" s="383"/>
      <c r="U222" s="175"/>
      <c r="V222" s="175"/>
      <c r="W222" s="383"/>
      <c r="X222" s="175"/>
      <c r="Y222" s="175"/>
      <c r="Z222" s="383"/>
      <c r="AA222" s="222"/>
    </row>
    <row r="223" spans="1:27" s="199" customFormat="1" x14ac:dyDescent="0.15">
      <c r="A223" s="220"/>
      <c r="B223" s="220"/>
      <c r="C223" s="220"/>
      <c r="D223" s="220"/>
      <c r="E223" s="221"/>
      <c r="F223" s="221"/>
      <c r="G223" s="221"/>
      <c r="H223" s="221"/>
      <c r="I223" s="221"/>
      <c r="J223" s="221"/>
      <c r="K223" s="221"/>
      <c r="L223" s="415"/>
      <c r="M223" s="415"/>
      <c r="N223" s="415"/>
      <c r="O223" s="175"/>
      <c r="P223" s="175"/>
      <c r="Q223" s="175"/>
      <c r="R223" s="175"/>
      <c r="S223" s="175"/>
      <c r="T223" s="383"/>
      <c r="U223" s="175"/>
      <c r="V223" s="175"/>
      <c r="W223" s="383"/>
      <c r="X223" s="175"/>
      <c r="Y223" s="175"/>
      <c r="Z223" s="383"/>
      <c r="AA223" s="222"/>
    </row>
    <row r="224" spans="1:27" s="199" customFormat="1" x14ac:dyDescent="0.15">
      <c r="A224" s="220"/>
      <c r="B224" s="220"/>
      <c r="C224" s="220"/>
      <c r="D224" s="220"/>
      <c r="E224" s="221"/>
      <c r="F224" s="221"/>
      <c r="G224" s="221"/>
      <c r="H224" s="221"/>
      <c r="I224" s="221"/>
      <c r="J224" s="221"/>
      <c r="K224" s="221"/>
      <c r="L224" s="415"/>
      <c r="M224" s="415"/>
      <c r="N224" s="415"/>
      <c r="O224" s="175"/>
      <c r="P224" s="175"/>
      <c r="Q224" s="175"/>
      <c r="R224" s="175"/>
      <c r="S224" s="175"/>
      <c r="T224" s="383"/>
      <c r="U224" s="175"/>
      <c r="V224" s="175"/>
      <c r="W224" s="383"/>
      <c r="X224" s="175"/>
      <c r="Y224" s="175"/>
      <c r="Z224" s="383"/>
      <c r="AA224" s="222"/>
    </row>
    <row r="225" spans="1:27" s="199" customFormat="1" x14ac:dyDescent="0.15">
      <c r="A225" s="220"/>
      <c r="B225" s="220"/>
      <c r="C225" s="220"/>
      <c r="D225" s="220"/>
      <c r="E225" s="221"/>
      <c r="F225" s="221"/>
      <c r="G225" s="221"/>
      <c r="H225" s="221"/>
      <c r="I225" s="221"/>
      <c r="J225" s="221"/>
      <c r="K225" s="221"/>
      <c r="L225" s="415"/>
      <c r="M225" s="415"/>
      <c r="N225" s="415"/>
      <c r="O225" s="175"/>
      <c r="P225" s="175"/>
      <c r="Q225" s="175"/>
      <c r="R225" s="175"/>
      <c r="S225" s="175"/>
      <c r="T225" s="383"/>
      <c r="U225" s="175"/>
      <c r="V225" s="175"/>
      <c r="W225" s="383"/>
      <c r="X225" s="175"/>
      <c r="Y225" s="175"/>
      <c r="Z225" s="383"/>
      <c r="AA225" s="222"/>
    </row>
    <row r="226" spans="1:27" s="199" customFormat="1" x14ac:dyDescent="0.15">
      <c r="A226" s="220"/>
      <c r="B226" s="220"/>
      <c r="C226" s="220"/>
      <c r="D226" s="220"/>
      <c r="E226" s="221"/>
      <c r="F226" s="221"/>
      <c r="G226" s="221"/>
      <c r="H226" s="221"/>
      <c r="I226" s="221"/>
      <c r="J226" s="221"/>
      <c r="K226" s="221"/>
      <c r="L226" s="415"/>
      <c r="M226" s="415"/>
      <c r="N226" s="415"/>
      <c r="O226" s="175"/>
      <c r="P226" s="175"/>
      <c r="Q226" s="175"/>
      <c r="R226" s="175"/>
      <c r="S226" s="175"/>
      <c r="T226" s="383"/>
      <c r="U226" s="175"/>
      <c r="V226" s="175"/>
      <c r="W226" s="383"/>
      <c r="X226" s="175"/>
      <c r="Y226" s="175"/>
      <c r="Z226" s="383"/>
      <c r="AA226" s="222"/>
    </row>
    <row r="227" spans="1:27" s="199" customFormat="1" x14ac:dyDescent="0.15">
      <c r="A227" s="220"/>
      <c r="B227" s="220"/>
      <c r="C227" s="220"/>
      <c r="D227" s="220"/>
      <c r="E227" s="221"/>
      <c r="F227" s="221"/>
      <c r="G227" s="221"/>
      <c r="H227" s="221"/>
      <c r="I227" s="221"/>
      <c r="J227" s="221"/>
      <c r="K227" s="221"/>
      <c r="L227" s="415"/>
      <c r="M227" s="415"/>
      <c r="N227" s="415"/>
      <c r="O227" s="175"/>
      <c r="P227" s="175"/>
      <c r="Q227" s="175"/>
      <c r="R227" s="175"/>
      <c r="S227" s="175"/>
      <c r="T227" s="383"/>
      <c r="U227" s="175"/>
      <c r="V227" s="175"/>
      <c r="W227" s="383"/>
      <c r="X227" s="175"/>
      <c r="Y227" s="175"/>
      <c r="Z227" s="383"/>
      <c r="AA227" s="222"/>
    </row>
    <row r="228" spans="1:27" s="199" customFormat="1" x14ac:dyDescent="0.15">
      <c r="A228" s="220"/>
      <c r="B228" s="220"/>
      <c r="C228" s="220"/>
      <c r="D228" s="220"/>
      <c r="E228" s="221"/>
      <c r="F228" s="221"/>
      <c r="G228" s="221"/>
      <c r="H228" s="221"/>
      <c r="I228" s="221"/>
      <c r="J228" s="221"/>
      <c r="K228" s="221"/>
      <c r="L228" s="415"/>
      <c r="M228" s="415"/>
      <c r="N228" s="415"/>
      <c r="O228" s="175"/>
      <c r="P228" s="175"/>
      <c r="Q228" s="175"/>
      <c r="R228" s="175"/>
      <c r="S228" s="175"/>
      <c r="T228" s="383"/>
      <c r="U228" s="175"/>
      <c r="V228" s="175"/>
      <c r="W228" s="383"/>
      <c r="X228" s="175"/>
      <c r="Y228" s="175"/>
      <c r="Z228" s="383"/>
      <c r="AA228" s="222"/>
    </row>
    <row r="229" spans="1:27" s="199" customFormat="1" x14ac:dyDescent="0.15">
      <c r="A229" s="220"/>
      <c r="B229" s="220"/>
      <c r="C229" s="220"/>
      <c r="D229" s="220"/>
      <c r="E229" s="221"/>
      <c r="F229" s="221"/>
      <c r="G229" s="221"/>
      <c r="H229" s="221"/>
      <c r="I229" s="221"/>
      <c r="J229" s="221"/>
      <c r="K229" s="221"/>
      <c r="L229" s="415"/>
      <c r="M229" s="415"/>
      <c r="N229" s="415"/>
      <c r="O229" s="175"/>
      <c r="P229" s="175"/>
      <c r="Q229" s="175"/>
      <c r="R229" s="175"/>
      <c r="S229" s="175"/>
      <c r="T229" s="383"/>
      <c r="U229" s="175"/>
      <c r="V229" s="175"/>
      <c r="W229" s="383"/>
      <c r="X229" s="175"/>
      <c r="Y229" s="175"/>
      <c r="Z229" s="383"/>
      <c r="AA229" s="222"/>
    </row>
    <row r="230" spans="1:27" s="199" customFormat="1" x14ac:dyDescent="0.15">
      <c r="A230" s="220"/>
      <c r="B230" s="220"/>
      <c r="C230" s="220"/>
      <c r="D230" s="220"/>
      <c r="E230" s="221"/>
      <c r="F230" s="221"/>
      <c r="G230" s="221"/>
      <c r="H230" s="221"/>
      <c r="I230" s="221"/>
      <c r="J230" s="221"/>
      <c r="K230" s="221"/>
      <c r="L230" s="415"/>
      <c r="M230" s="415"/>
      <c r="N230" s="415"/>
      <c r="O230" s="175"/>
      <c r="P230" s="175"/>
      <c r="Q230" s="175"/>
      <c r="R230" s="175"/>
      <c r="S230" s="175"/>
      <c r="T230" s="383"/>
      <c r="U230" s="175"/>
      <c r="V230" s="175"/>
      <c r="W230" s="383"/>
      <c r="X230" s="175"/>
      <c r="Y230" s="175"/>
      <c r="Z230" s="383"/>
      <c r="AA230" s="222"/>
    </row>
    <row r="231" spans="1:27" s="199" customFormat="1" x14ac:dyDescent="0.15">
      <c r="A231" s="220"/>
      <c r="B231" s="220"/>
      <c r="C231" s="220"/>
      <c r="D231" s="220"/>
      <c r="E231" s="221"/>
      <c r="F231" s="221"/>
      <c r="G231" s="221"/>
      <c r="H231" s="221"/>
      <c r="I231" s="221"/>
      <c r="J231" s="221"/>
      <c r="K231" s="221"/>
      <c r="L231" s="415"/>
      <c r="M231" s="415"/>
      <c r="N231" s="415"/>
      <c r="O231" s="175"/>
      <c r="P231" s="175"/>
      <c r="Q231" s="175"/>
      <c r="R231" s="175"/>
      <c r="S231" s="175"/>
      <c r="T231" s="383"/>
      <c r="U231" s="175"/>
      <c r="V231" s="175"/>
      <c r="W231" s="383"/>
      <c r="X231" s="175"/>
      <c r="Y231" s="175"/>
      <c r="Z231" s="383"/>
      <c r="AA231" s="222"/>
    </row>
    <row r="232" spans="1:27" s="199" customFormat="1" x14ac:dyDescent="0.15">
      <c r="A232" s="220"/>
      <c r="B232" s="220"/>
      <c r="C232" s="220"/>
      <c r="D232" s="220"/>
      <c r="E232" s="221"/>
      <c r="F232" s="221"/>
      <c r="G232" s="221"/>
      <c r="H232" s="221"/>
      <c r="I232" s="221"/>
      <c r="J232" s="221"/>
      <c r="K232" s="221"/>
      <c r="L232" s="415"/>
      <c r="M232" s="415"/>
      <c r="N232" s="415"/>
      <c r="O232" s="175"/>
      <c r="P232" s="175"/>
      <c r="Q232" s="175"/>
      <c r="R232" s="175"/>
      <c r="S232" s="175"/>
      <c r="T232" s="383"/>
      <c r="U232" s="175"/>
      <c r="V232" s="175"/>
      <c r="W232" s="383"/>
      <c r="X232" s="175"/>
      <c r="Y232" s="175"/>
      <c r="Z232" s="383"/>
      <c r="AA232" s="222"/>
    </row>
    <row r="233" spans="1:27" s="199" customFormat="1" x14ac:dyDescent="0.15">
      <c r="A233" s="220"/>
      <c r="B233" s="220"/>
      <c r="C233" s="220"/>
      <c r="D233" s="220"/>
      <c r="E233" s="221"/>
      <c r="F233" s="221"/>
      <c r="G233" s="221"/>
      <c r="H233" s="221"/>
      <c r="I233" s="221"/>
      <c r="J233" s="221"/>
      <c r="K233" s="221"/>
      <c r="L233" s="415"/>
      <c r="M233" s="415"/>
      <c r="N233" s="415"/>
      <c r="O233" s="175"/>
      <c r="P233" s="175"/>
      <c r="Q233" s="175"/>
      <c r="R233" s="175"/>
      <c r="S233" s="175"/>
      <c r="T233" s="383"/>
      <c r="U233" s="175"/>
      <c r="V233" s="175"/>
      <c r="W233" s="383"/>
      <c r="X233" s="175"/>
      <c r="Y233" s="175"/>
      <c r="Z233" s="383"/>
      <c r="AA233" s="222"/>
    </row>
    <row r="234" spans="1:27" s="199" customFormat="1" x14ac:dyDescent="0.15">
      <c r="A234" s="220"/>
      <c r="B234" s="220"/>
      <c r="C234" s="220"/>
      <c r="D234" s="220"/>
      <c r="E234" s="221"/>
      <c r="F234" s="221"/>
      <c r="G234" s="221"/>
      <c r="H234" s="221"/>
      <c r="I234" s="221"/>
      <c r="J234" s="221"/>
      <c r="K234" s="221"/>
      <c r="L234" s="415"/>
      <c r="M234" s="415"/>
      <c r="N234" s="415"/>
      <c r="O234" s="175"/>
      <c r="P234" s="175"/>
      <c r="Q234" s="175"/>
      <c r="R234" s="175"/>
      <c r="S234" s="175"/>
      <c r="T234" s="383"/>
      <c r="U234" s="175"/>
      <c r="V234" s="175"/>
      <c r="W234" s="383"/>
      <c r="X234" s="175"/>
      <c r="Y234" s="175"/>
      <c r="Z234" s="383"/>
      <c r="AA234" s="222"/>
    </row>
    <row r="235" spans="1:27" s="199" customFormat="1" x14ac:dyDescent="0.15">
      <c r="A235" s="220"/>
      <c r="B235" s="220"/>
      <c r="C235" s="220"/>
      <c r="D235" s="220"/>
      <c r="E235" s="221"/>
      <c r="F235" s="221"/>
      <c r="G235" s="221"/>
      <c r="H235" s="221"/>
      <c r="I235" s="221"/>
      <c r="J235" s="221"/>
      <c r="K235" s="221"/>
      <c r="L235" s="415"/>
      <c r="M235" s="415"/>
      <c r="N235" s="415"/>
      <c r="O235" s="175"/>
      <c r="P235" s="175"/>
      <c r="Q235" s="175"/>
      <c r="R235" s="175"/>
      <c r="S235" s="175"/>
      <c r="T235" s="383"/>
      <c r="U235" s="175"/>
      <c r="V235" s="175"/>
      <c r="W235" s="383"/>
      <c r="X235" s="175"/>
      <c r="Y235" s="175"/>
      <c r="Z235" s="383"/>
      <c r="AA235" s="222"/>
    </row>
    <row r="236" spans="1:27" s="199" customFormat="1" x14ac:dyDescent="0.15">
      <c r="A236" s="220"/>
      <c r="B236" s="220"/>
      <c r="C236" s="220"/>
      <c r="D236" s="220"/>
      <c r="E236" s="221"/>
      <c r="F236" s="221"/>
      <c r="G236" s="221"/>
      <c r="H236" s="221"/>
      <c r="I236" s="221"/>
      <c r="J236" s="221"/>
      <c r="K236" s="221"/>
      <c r="L236" s="415"/>
      <c r="M236" s="415"/>
      <c r="N236" s="415"/>
      <c r="O236" s="175"/>
      <c r="P236" s="175"/>
      <c r="Q236" s="175"/>
      <c r="R236" s="175"/>
      <c r="S236" s="175"/>
      <c r="T236" s="383"/>
      <c r="U236" s="175"/>
      <c r="V236" s="175"/>
      <c r="W236" s="383"/>
      <c r="X236" s="175"/>
      <c r="Y236" s="175"/>
      <c r="Z236" s="383"/>
      <c r="AA236" s="222"/>
    </row>
    <row r="237" spans="1:27" s="199" customFormat="1" x14ac:dyDescent="0.15">
      <c r="A237" s="220"/>
      <c r="B237" s="220"/>
      <c r="C237" s="220"/>
      <c r="D237" s="220"/>
      <c r="E237" s="221"/>
      <c r="F237" s="221"/>
      <c r="G237" s="221"/>
      <c r="H237" s="221"/>
      <c r="I237" s="221"/>
      <c r="J237" s="221"/>
      <c r="K237" s="221"/>
      <c r="L237" s="415"/>
      <c r="M237" s="415"/>
      <c r="N237" s="415"/>
      <c r="O237" s="175"/>
      <c r="P237" s="175"/>
      <c r="Q237" s="175"/>
      <c r="R237" s="175"/>
      <c r="S237" s="175"/>
      <c r="T237" s="383"/>
      <c r="U237" s="175"/>
      <c r="V237" s="175"/>
      <c r="W237" s="383"/>
      <c r="X237" s="175"/>
      <c r="Y237" s="175"/>
      <c r="Z237" s="383"/>
      <c r="AA237" s="222"/>
    </row>
    <row r="238" spans="1:27" s="199" customFormat="1" x14ac:dyDescent="0.15">
      <c r="A238" s="220"/>
      <c r="B238" s="220"/>
      <c r="C238" s="220"/>
      <c r="D238" s="220"/>
      <c r="E238" s="221"/>
      <c r="F238" s="221"/>
      <c r="G238" s="221"/>
      <c r="H238" s="221"/>
      <c r="I238" s="221"/>
      <c r="J238" s="221"/>
      <c r="K238" s="221"/>
      <c r="L238" s="415"/>
      <c r="M238" s="415"/>
      <c r="N238" s="415"/>
      <c r="O238" s="175"/>
      <c r="P238" s="175"/>
      <c r="Q238" s="175"/>
      <c r="R238" s="175"/>
      <c r="S238" s="175"/>
      <c r="T238" s="383"/>
      <c r="U238" s="175"/>
      <c r="V238" s="175"/>
      <c r="W238" s="383"/>
      <c r="X238" s="175"/>
      <c r="Y238" s="175"/>
      <c r="Z238" s="383"/>
      <c r="AA238" s="222"/>
    </row>
    <row r="239" spans="1:27" s="199" customFormat="1" x14ac:dyDescent="0.15">
      <c r="A239" s="220"/>
      <c r="B239" s="220"/>
      <c r="C239" s="220"/>
      <c r="D239" s="220"/>
      <c r="E239" s="221"/>
      <c r="F239" s="221"/>
      <c r="G239" s="221"/>
      <c r="H239" s="221"/>
      <c r="I239" s="221"/>
      <c r="J239" s="221"/>
      <c r="K239" s="221"/>
      <c r="L239" s="415"/>
      <c r="M239" s="415"/>
      <c r="N239" s="415"/>
      <c r="O239" s="175"/>
      <c r="P239" s="175"/>
      <c r="Q239" s="175"/>
      <c r="R239" s="175"/>
      <c r="S239" s="175"/>
      <c r="T239" s="383"/>
      <c r="U239" s="175"/>
      <c r="V239" s="175"/>
      <c r="W239" s="383"/>
      <c r="X239" s="175"/>
      <c r="Y239" s="175"/>
      <c r="Z239" s="383"/>
      <c r="AA239" s="222"/>
    </row>
    <row r="240" spans="1:27" s="199" customFormat="1" x14ac:dyDescent="0.15">
      <c r="A240" s="220"/>
      <c r="B240" s="220"/>
      <c r="C240" s="220"/>
      <c r="D240" s="220"/>
      <c r="E240" s="221"/>
      <c r="F240" s="221"/>
      <c r="G240" s="221"/>
      <c r="H240" s="221"/>
      <c r="I240" s="221"/>
      <c r="J240" s="221"/>
      <c r="K240" s="221"/>
      <c r="L240" s="415"/>
      <c r="M240" s="415"/>
      <c r="N240" s="415"/>
      <c r="O240" s="175"/>
      <c r="P240" s="175"/>
      <c r="Q240" s="175"/>
      <c r="R240" s="175"/>
      <c r="S240" s="175"/>
      <c r="T240" s="383"/>
      <c r="U240" s="175"/>
      <c r="V240" s="175"/>
      <c r="W240" s="383"/>
      <c r="X240" s="175"/>
      <c r="Y240" s="175"/>
      <c r="Z240" s="383"/>
      <c r="AA240" s="222"/>
    </row>
    <row r="241" spans="1:27" s="199" customFormat="1" x14ac:dyDescent="0.15">
      <c r="A241" s="220"/>
      <c r="B241" s="220"/>
      <c r="C241" s="220"/>
      <c r="D241" s="220"/>
      <c r="E241" s="221"/>
      <c r="F241" s="221"/>
      <c r="G241" s="221"/>
      <c r="H241" s="221"/>
      <c r="I241" s="221"/>
      <c r="J241" s="221"/>
      <c r="K241" s="221"/>
      <c r="L241" s="415"/>
      <c r="M241" s="415"/>
      <c r="N241" s="415"/>
      <c r="O241" s="175"/>
      <c r="P241" s="175"/>
      <c r="Q241" s="175"/>
      <c r="R241" s="175"/>
      <c r="S241" s="175"/>
      <c r="T241" s="383"/>
      <c r="U241" s="175"/>
      <c r="V241" s="175"/>
      <c r="W241" s="383"/>
      <c r="X241" s="175"/>
      <c r="Y241" s="175"/>
      <c r="Z241" s="383"/>
      <c r="AA241" s="222"/>
    </row>
    <row r="242" spans="1:27" s="199" customFormat="1" x14ac:dyDescent="0.15">
      <c r="A242" s="220"/>
      <c r="B242" s="220"/>
      <c r="C242" s="220"/>
      <c r="D242" s="220"/>
      <c r="E242" s="221"/>
      <c r="F242" s="221"/>
      <c r="G242" s="221"/>
      <c r="H242" s="221"/>
      <c r="I242" s="221"/>
      <c r="J242" s="221"/>
      <c r="K242" s="221"/>
      <c r="L242" s="415"/>
      <c r="M242" s="415"/>
      <c r="N242" s="415"/>
      <c r="O242" s="175"/>
      <c r="P242" s="175"/>
      <c r="Q242" s="175"/>
      <c r="R242" s="175"/>
      <c r="S242" s="175"/>
      <c r="T242" s="383"/>
      <c r="U242" s="175"/>
      <c r="V242" s="175"/>
      <c r="W242" s="383"/>
      <c r="X242" s="175"/>
      <c r="Y242" s="175"/>
      <c r="Z242" s="383"/>
      <c r="AA242" s="222"/>
    </row>
    <row r="243" spans="1:27" s="199" customFormat="1" x14ac:dyDescent="0.15">
      <c r="A243" s="220"/>
      <c r="B243" s="220"/>
      <c r="C243" s="220"/>
      <c r="D243" s="220"/>
      <c r="E243" s="221"/>
      <c r="F243" s="221"/>
      <c r="G243" s="221"/>
      <c r="H243" s="221"/>
      <c r="I243" s="221"/>
      <c r="J243" s="221"/>
      <c r="K243" s="221"/>
      <c r="L243" s="415"/>
      <c r="M243" s="415"/>
      <c r="N243" s="415"/>
      <c r="O243" s="175"/>
      <c r="P243" s="175"/>
      <c r="Q243" s="175"/>
      <c r="R243" s="175"/>
      <c r="S243" s="175"/>
      <c r="T243" s="383"/>
      <c r="U243" s="175"/>
      <c r="V243" s="175"/>
      <c r="W243" s="383"/>
      <c r="X243" s="175"/>
      <c r="Y243" s="175"/>
      <c r="Z243" s="383"/>
      <c r="AA243" s="222"/>
    </row>
    <row r="244" spans="1:27" s="199" customFormat="1" x14ac:dyDescent="0.15">
      <c r="A244" s="220"/>
      <c r="B244" s="220"/>
      <c r="C244" s="220"/>
      <c r="D244" s="220"/>
      <c r="E244" s="221"/>
      <c r="F244" s="221"/>
      <c r="G244" s="221"/>
      <c r="H244" s="221"/>
      <c r="I244" s="221"/>
      <c r="J244" s="221"/>
      <c r="K244" s="221"/>
      <c r="L244" s="415"/>
      <c r="M244" s="415"/>
      <c r="N244" s="415"/>
      <c r="O244" s="175"/>
      <c r="P244" s="175"/>
      <c r="Q244" s="175"/>
      <c r="R244" s="175"/>
      <c r="S244" s="175"/>
      <c r="T244" s="383"/>
      <c r="U244" s="175"/>
      <c r="V244" s="175"/>
      <c r="W244" s="383"/>
      <c r="X244" s="175"/>
      <c r="Y244" s="175"/>
      <c r="Z244" s="383"/>
      <c r="AA244" s="222"/>
    </row>
    <row r="245" spans="1:27" s="199" customFormat="1" x14ac:dyDescent="0.15">
      <c r="A245" s="220"/>
      <c r="B245" s="220"/>
      <c r="C245" s="220"/>
      <c r="D245" s="220"/>
      <c r="E245" s="221"/>
      <c r="F245" s="221"/>
      <c r="G245" s="221"/>
      <c r="H245" s="221"/>
      <c r="I245" s="221"/>
      <c r="J245" s="221"/>
      <c r="K245" s="221"/>
      <c r="L245" s="415"/>
      <c r="M245" s="415"/>
      <c r="N245" s="415"/>
      <c r="O245" s="175"/>
      <c r="P245" s="175"/>
      <c r="Q245" s="175"/>
      <c r="R245" s="175"/>
      <c r="S245" s="175"/>
      <c r="T245" s="383"/>
      <c r="U245" s="175"/>
      <c r="V245" s="175"/>
      <c r="W245" s="383"/>
      <c r="X245" s="175"/>
      <c r="Y245" s="175"/>
      <c r="Z245" s="383"/>
      <c r="AA245" s="222"/>
    </row>
    <row r="246" spans="1:27" s="199" customFormat="1" x14ac:dyDescent="0.15">
      <c r="A246" s="220"/>
      <c r="B246" s="220"/>
      <c r="C246" s="220"/>
      <c r="D246" s="220"/>
      <c r="E246" s="221"/>
      <c r="F246" s="221"/>
      <c r="G246" s="221"/>
      <c r="H246" s="221"/>
      <c r="I246" s="221"/>
      <c r="J246" s="221"/>
      <c r="K246" s="221"/>
      <c r="L246" s="415"/>
      <c r="M246" s="415"/>
      <c r="N246" s="415"/>
      <c r="O246" s="175"/>
      <c r="P246" s="175"/>
      <c r="Q246" s="175"/>
      <c r="R246" s="175"/>
      <c r="S246" s="175"/>
      <c r="T246" s="383"/>
      <c r="U246" s="175"/>
      <c r="V246" s="175"/>
      <c r="W246" s="383"/>
      <c r="X246" s="175"/>
      <c r="Y246" s="175"/>
      <c r="Z246" s="383"/>
      <c r="AA246" s="222"/>
    </row>
    <row r="247" spans="1:27" s="199" customFormat="1" x14ac:dyDescent="0.15">
      <c r="A247" s="220"/>
      <c r="B247" s="220"/>
      <c r="C247" s="220"/>
      <c r="D247" s="220"/>
      <c r="E247" s="221"/>
      <c r="F247" s="221"/>
      <c r="G247" s="221"/>
      <c r="H247" s="221"/>
      <c r="I247" s="221"/>
      <c r="J247" s="221"/>
      <c r="K247" s="221"/>
      <c r="L247" s="415"/>
      <c r="M247" s="415"/>
      <c r="N247" s="415"/>
      <c r="O247" s="175"/>
      <c r="P247" s="175"/>
      <c r="Q247" s="175"/>
      <c r="R247" s="175"/>
      <c r="S247" s="175"/>
      <c r="T247" s="383"/>
      <c r="U247" s="175"/>
      <c r="V247" s="175"/>
      <c r="W247" s="383"/>
      <c r="X247" s="175"/>
      <c r="Y247" s="175"/>
      <c r="Z247" s="383"/>
      <c r="AA247" s="222"/>
    </row>
    <row r="248" spans="1:27" s="199" customFormat="1" x14ac:dyDescent="0.15">
      <c r="A248" s="220"/>
      <c r="B248" s="220"/>
      <c r="C248" s="220"/>
      <c r="D248" s="220"/>
      <c r="E248" s="221"/>
      <c r="F248" s="221"/>
      <c r="G248" s="221"/>
      <c r="H248" s="221"/>
      <c r="I248" s="221"/>
      <c r="J248" s="221"/>
      <c r="K248" s="221"/>
      <c r="L248" s="415"/>
      <c r="M248" s="415"/>
      <c r="N248" s="415"/>
      <c r="O248" s="175"/>
      <c r="P248" s="175"/>
      <c r="Q248" s="175"/>
      <c r="R248" s="175"/>
      <c r="S248" s="175"/>
      <c r="T248" s="383"/>
      <c r="U248" s="175"/>
      <c r="V248" s="175"/>
      <c r="W248" s="383"/>
      <c r="X248" s="175"/>
      <c r="Y248" s="175"/>
      <c r="Z248" s="383"/>
      <c r="AA248" s="222"/>
    </row>
    <row r="249" spans="1:27" s="199" customFormat="1" x14ac:dyDescent="0.15">
      <c r="A249" s="220"/>
      <c r="B249" s="220"/>
      <c r="C249" s="220"/>
      <c r="D249" s="220"/>
      <c r="E249" s="221"/>
      <c r="F249" s="221"/>
      <c r="G249" s="221"/>
      <c r="H249" s="221"/>
      <c r="I249" s="221"/>
      <c r="J249" s="221"/>
      <c r="K249" s="221"/>
      <c r="L249" s="415"/>
      <c r="M249" s="415"/>
      <c r="N249" s="415"/>
      <c r="O249" s="175"/>
      <c r="P249" s="175"/>
      <c r="Q249" s="175"/>
      <c r="R249" s="175"/>
      <c r="S249" s="175"/>
      <c r="T249" s="383"/>
      <c r="U249" s="175"/>
      <c r="V249" s="175"/>
      <c r="W249" s="383"/>
      <c r="X249" s="175"/>
      <c r="Y249" s="175"/>
      <c r="Z249" s="383"/>
      <c r="AA249" s="222"/>
    </row>
    <row r="250" spans="1:27" s="199" customFormat="1" x14ac:dyDescent="0.15">
      <c r="A250" s="220"/>
      <c r="B250" s="220"/>
      <c r="C250" s="220"/>
      <c r="D250" s="220"/>
      <c r="E250" s="221"/>
      <c r="F250" s="221"/>
      <c r="G250" s="221"/>
      <c r="H250" s="221"/>
      <c r="I250" s="221"/>
      <c r="J250" s="221"/>
      <c r="K250" s="221"/>
      <c r="L250" s="415"/>
      <c r="M250" s="415"/>
      <c r="N250" s="415"/>
      <c r="O250" s="175"/>
      <c r="P250" s="175"/>
      <c r="Q250" s="175"/>
      <c r="R250" s="175"/>
      <c r="S250" s="175"/>
      <c r="T250" s="383"/>
      <c r="U250" s="175"/>
      <c r="V250" s="175"/>
      <c r="W250" s="383"/>
      <c r="X250" s="175"/>
      <c r="Y250" s="175"/>
      <c r="Z250" s="383"/>
      <c r="AA250" s="222"/>
    </row>
    <row r="251" spans="1:27" s="199" customFormat="1" x14ac:dyDescent="0.15">
      <c r="A251" s="220"/>
      <c r="B251" s="220"/>
      <c r="C251" s="220"/>
      <c r="D251" s="220"/>
      <c r="E251" s="221"/>
      <c r="F251" s="221"/>
      <c r="G251" s="221"/>
      <c r="H251" s="221"/>
      <c r="I251" s="221"/>
      <c r="J251" s="221"/>
      <c r="K251" s="221"/>
      <c r="L251" s="415"/>
      <c r="M251" s="415"/>
      <c r="N251" s="415"/>
      <c r="O251" s="175"/>
      <c r="P251" s="175"/>
      <c r="Q251" s="175"/>
      <c r="R251" s="175"/>
      <c r="S251" s="175"/>
      <c r="T251" s="383"/>
      <c r="U251" s="175"/>
      <c r="V251" s="175"/>
      <c r="W251" s="383"/>
      <c r="X251" s="175"/>
      <c r="Y251" s="175"/>
      <c r="Z251" s="383"/>
      <c r="AA251" s="222"/>
    </row>
    <row r="252" spans="1:27" s="199" customFormat="1" x14ac:dyDescent="0.15">
      <c r="A252" s="220"/>
      <c r="B252" s="220"/>
      <c r="C252" s="220"/>
      <c r="D252" s="220"/>
      <c r="E252" s="221"/>
      <c r="F252" s="221"/>
      <c r="G252" s="221"/>
      <c r="H252" s="221"/>
      <c r="I252" s="221"/>
      <c r="J252" s="221"/>
      <c r="K252" s="221"/>
      <c r="L252" s="415"/>
      <c r="M252" s="415"/>
      <c r="N252" s="415"/>
      <c r="O252" s="175"/>
      <c r="P252" s="175"/>
      <c r="Q252" s="175"/>
      <c r="R252" s="175"/>
      <c r="S252" s="175"/>
      <c r="T252" s="383"/>
      <c r="U252" s="175"/>
      <c r="V252" s="175"/>
      <c r="W252" s="383"/>
      <c r="X252" s="175"/>
      <c r="Y252" s="175"/>
      <c r="Z252" s="383"/>
      <c r="AA252" s="222"/>
    </row>
    <row r="253" spans="1:27" s="199" customFormat="1" x14ac:dyDescent="0.15">
      <c r="A253" s="220"/>
      <c r="B253" s="220"/>
      <c r="C253" s="220"/>
      <c r="D253" s="220"/>
      <c r="E253" s="221"/>
      <c r="F253" s="221"/>
      <c r="G253" s="221"/>
      <c r="H253" s="221"/>
      <c r="I253" s="221"/>
      <c r="J253" s="221"/>
      <c r="K253" s="221"/>
      <c r="L253" s="415"/>
      <c r="M253" s="415"/>
      <c r="N253" s="415"/>
      <c r="O253" s="175"/>
      <c r="P253" s="175"/>
      <c r="Q253" s="175"/>
      <c r="R253" s="175"/>
      <c r="S253" s="175"/>
      <c r="T253" s="383"/>
      <c r="U253" s="175"/>
      <c r="V253" s="175"/>
      <c r="W253" s="383"/>
      <c r="X253" s="175"/>
      <c r="Y253" s="175"/>
      <c r="Z253" s="383"/>
      <c r="AA253" s="222"/>
    </row>
    <row r="254" spans="1:27" s="199" customFormat="1" x14ac:dyDescent="0.15">
      <c r="A254" s="220"/>
      <c r="B254" s="220"/>
      <c r="C254" s="220"/>
      <c r="D254" s="220"/>
      <c r="E254" s="221"/>
      <c r="F254" s="221"/>
      <c r="G254" s="221"/>
      <c r="H254" s="221"/>
      <c r="I254" s="221"/>
      <c r="J254" s="221"/>
      <c r="K254" s="221"/>
      <c r="L254" s="415"/>
      <c r="M254" s="415"/>
      <c r="N254" s="415"/>
      <c r="O254" s="175"/>
      <c r="P254" s="175"/>
      <c r="Q254" s="175"/>
      <c r="R254" s="175"/>
      <c r="S254" s="175"/>
      <c r="T254" s="383"/>
      <c r="U254" s="175"/>
      <c r="V254" s="175"/>
      <c r="W254" s="383"/>
      <c r="X254" s="175"/>
      <c r="Y254" s="175"/>
      <c r="Z254" s="383"/>
      <c r="AA254" s="222"/>
    </row>
    <row r="255" spans="1:27" s="199" customFormat="1" x14ac:dyDescent="0.15">
      <c r="A255" s="220"/>
      <c r="B255" s="220"/>
      <c r="C255" s="220"/>
      <c r="D255" s="220"/>
      <c r="E255" s="221"/>
      <c r="F255" s="221"/>
      <c r="G255" s="221"/>
      <c r="H255" s="221"/>
      <c r="I255" s="221"/>
      <c r="J255" s="221"/>
      <c r="K255" s="221"/>
      <c r="L255" s="415"/>
      <c r="M255" s="415"/>
      <c r="N255" s="415"/>
      <c r="O255" s="175"/>
      <c r="P255" s="175"/>
      <c r="Q255" s="175"/>
      <c r="R255" s="175"/>
      <c r="S255" s="175"/>
      <c r="T255" s="383"/>
      <c r="U255" s="175"/>
      <c r="V255" s="175"/>
      <c r="W255" s="383"/>
      <c r="X255" s="175"/>
      <c r="Y255" s="175"/>
      <c r="Z255" s="383"/>
      <c r="AA255" s="222"/>
    </row>
    <row r="256" spans="1:27" s="199" customFormat="1" x14ac:dyDescent="0.15">
      <c r="A256" s="220"/>
      <c r="B256" s="220"/>
      <c r="C256" s="220"/>
      <c r="D256" s="220"/>
      <c r="E256" s="221"/>
      <c r="F256" s="221"/>
      <c r="G256" s="221"/>
      <c r="H256" s="221"/>
      <c r="I256" s="221"/>
      <c r="J256" s="221"/>
      <c r="K256" s="221"/>
      <c r="L256" s="415"/>
      <c r="M256" s="415"/>
      <c r="N256" s="415"/>
      <c r="O256" s="175"/>
      <c r="P256" s="175"/>
      <c r="Q256" s="175"/>
      <c r="R256" s="175"/>
      <c r="S256" s="175"/>
      <c r="T256" s="383"/>
      <c r="U256" s="175"/>
      <c r="V256" s="175"/>
      <c r="W256" s="383"/>
      <c r="X256" s="175"/>
      <c r="Y256" s="175"/>
      <c r="Z256" s="383"/>
      <c r="AA256" s="222"/>
    </row>
    <row r="257" spans="1:27" s="199" customFormat="1" x14ac:dyDescent="0.15">
      <c r="A257" s="220"/>
      <c r="B257" s="220"/>
      <c r="C257" s="220"/>
      <c r="D257" s="220"/>
      <c r="E257" s="221"/>
      <c r="F257" s="221"/>
      <c r="G257" s="221"/>
      <c r="H257" s="221"/>
      <c r="I257" s="221"/>
      <c r="J257" s="221"/>
      <c r="K257" s="221"/>
      <c r="L257" s="415"/>
      <c r="M257" s="415"/>
      <c r="N257" s="415"/>
      <c r="O257" s="175"/>
      <c r="P257" s="175"/>
      <c r="Q257" s="175"/>
      <c r="R257" s="175"/>
      <c r="S257" s="175"/>
      <c r="T257" s="383"/>
      <c r="U257" s="175"/>
      <c r="V257" s="175"/>
      <c r="W257" s="383"/>
      <c r="X257" s="175"/>
      <c r="Y257" s="175"/>
      <c r="Z257" s="383"/>
      <c r="AA257" s="222"/>
    </row>
    <row r="258" spans="1:27" s="199" customFormat="1" x14ac:dyDescent="0.15">
      <c r="A258" s="220"/>
      <c r="B258" s="220"/>
      <c r="C258" s="220"/>
      <c r="D258" s="220"/>
      <c r="E258" s="221"/>
      <c r="F258" s="221"/>
      <c r="G258" s="221"/>
      <c r="H258" s="221"/>
      <c r="I258" s="221"/>
      <c r="J258" s="221"/>
      <c r="K258" s="221"/>
      <c r="L258" s="415"/>
      <c r="M258" s="415"/>
      <c r="N258" s="415"/>
      <c r="O258" s="175"/>
      <c r="P258" s="175"/>
      <c r="Q258" s="175"/>
      <c r="R258" s="175"/>
      <c r="S258" s="175"/>
      <c r="T258" s="383"/>
      <c r="U258" s="175"/>
      <c r="V258" s="175"/>
      <c r="W258" s="383"/>
      <c r="X258" s="175"/>
      <c r="Y258" s="175"/>
      <c r="Z258" s="383"/>
      <c r="AA258" s="222"/>
    </row>
    <row r="259" spans="1:27" s="199" customFormat="1" x14ac:dyDescent="0.15">
      <c r="A259" s="220"/>
      <c r="B259" s="220"/>
      <c r="C259" s="220"/>
      <c r="D259" s="220"/>
      <c r="E259" s="221"/>
      <c r="F259" s="221"/>
      <c r="G259" s="221"/>
      <c r="H259" s="221"/>
      <c r="I259" s="221"/>
      <c r="J259" s="221"/>
      <c r="K259" s="221"/>
      <c r="L259" s="415"/>
      <c r="M259" s="415"/>
      <c r="N259" s="415"/>
      <c r="O259" s="175"/>
      <c r="P259" s="175"/>
      <c r="Q259" s="175"/>
      <c r="R259" s="175"/>
      <c r="S259" s="175"/>
      <c r="T259" s="383"/>
      <c r="U259" s="175"/>
      <c r="V259" s="175"/>
      <c r="W259" s="383"/>
      <c r="X259" s="175"/>
      <c r="Y259" s="175"/>
      <c r="Z259" s="383"/>
      <c r="AA259" s="222"/>
    </row>
    <row r="260" spans="1:27" s="199" customFormat="1" x14ac:dyDescent="0.15">
      <c r="A260" s="220"/>
      <c r="B260" s="220"/>
      <c r="C260" s="220"/>
      <c r="D260" s="220"/>
      <c r="E260" s="221"/>
      <c r="F260" s="221"/>
      <c r="G260" s="221"/>
      <c r="H260" s="221"/>
      <c r="I260" s="221"/>
      <c r="J260" s="221"/>
      <c r="K260" s="221"/>
      <c r="L260" s="415"/>
      <c r="M260" s="415"/>
      <c r="N260" s="415"/>
      <c r="O260" s="175"/>
      <c r="P260" s="175"/>
      <c r="Q260" s="175"/>
      <c r="R260" s="175"/>
      <c r="S260" s="175"/>
      <c r="T260" s="383"/>
      <c r="U260" s="175"/>
      <c r="V260" s="175"/>
      <c r="W260" s="383"/>
      <c r="X260" s="175"/>
      <c r="Y260" s="175"/>
      <c r="Z260" s="383"/>
      <c r="AA260" s="222"/>
    </row>
    <row r="261" spans="1:27" s="199" customFormat="1" x14ac:dyDescent="0.15">
      <c r="A261" s="220"/>
      <c r="B261" s="220"/>
      <c r="C261" s="220"/>
      <c r="D261" s="220"/>
      <c r="E261" s="221"/>
      <c r="F261" s="221"/>
      <c r="G261" s="221"/>
      <c r="H261" s="221"/>
      <c r="I261" s="221"/>
      <c r="J261" s="221"/>
      <c r="K261" s="221"/>
      <c r="L261" s="415"/>
      <c r="M261" s="415"/>
      <c r="N261" s="415"/>
      <c r="O261" s="175"/>
      <c r="P261" s="175"/>
      <c r="Q261" s="175"/>
      <c r="R261" s="175"/>
      <c r="S261" s="175"/>
      <c r="T261" s="383"/>
      <c r="U261" s="175"/>
      <c r="V261" s="175"/>
      <c r="W261" s="383"/>
      <c r="X261" s="175"/>
      <c r="Y261" s="175"/>
      <c r="Z261" s="383"/>
      <c r="AA261" s="222"/>
    </row>
    <row r="262" spans="1:27" s="199" customFormat="1" x14ac:dyDescent="0.15">
      <c r="A262" s="220"/>
      <c r="B262" s="220"/>
      <c r="C262" s="220"/>
      <c r="D262" s="220"/>
      <c r="E262" s="221"/>
      <c r="F262" s="221"/>
      <c r="G262" s="221"/>
      <c r="H262" s="221"/>
      <c r="I262" s="221"/>
      <c r="J262" s="221"/>
      <c r="K262" s="221"/>
      <c r="L262" s="415"/>
      <c r="M262" s="415"/>
      <c r="N262" s="415"/>
      <c r="O262" s="175"/>
      <c r="P262" s="175"/>
      <c r="Q262" s="175"/>
      <c r="R262" s="175"/>
      <c r="S262" s="175"/>
      <c r="T262" s="383"/>
      <c r="U262" s="175"/>
      <c r="V262" s="175"/>
      <c r="W262" s="383"/>
      <c r="X262" s="175"/>
      <c r="Y262" s="175"/>
      <c r="Z262" s="383"/>
      <c r="AA262" s="222"/>
    </row>
    <row r="263" spans="1:27" s="199" customFormat="1" x14ac:dyDescent="0.15">
      <c r="A263" s="220"/>
      <c r="B263" s="220"/>
      <c r="C263" s="220"/>
      <c r="D263" s="220"/>
      <c r="E263" s="221"/>
      <c r="F263" s="221"/>
      <c r="G263" s="221"/>
      <c r="H263" s="221"/>
      <c r="I263" s="221"/>
      <c r="J263" s="221"/>
      <c r="K263" s="221"/>
      <c r="L263" s="415"/>
      <c r="M263" s="415"/>
      <c r="N263" s="415"/>
      <c r="O263" s="175"/>
      <c r="P263" s="175"/>
      <c r="Q263" s="175"/>
      <c r="R263" s="175"/>
      <c r="S263" s="175"/>
      <c r="T263" s="383"/>
      <c r="U263" s="175"/>
      <c r="V263" s="175"/>
      <c r="W263" s="383"/>
      <c r="X263" s="175"/>
      <c r="Y263" s="175"/>
      <c r="Z263" s="383"/>
      <c r="AA263" s="222"/>
    </row>
    <row r="264" spans="1:27" s="199" customFormat="1" x14ac:dyDescent="0.15">
      <c r="A264" s="220"/>
      <c r="B264" s="220"/>
      <c r="C264" s="220"/>
      <c r="D264" s="220"/>
      <c r="E264" s="221"/>
      <c r="F264" s="221"/>
      <c r="G264" s="221"/>
      <c r="H264" s="221"/>
      <c r="I264" s="221"/>
      <c r="J264" s="221"/>
      <c r="K264" s="221"/>
      <c r="L264" s="415"/>
      <c r="M264" s="415"/>
      <c r="N264" s="415"/>
      <c r="O264" s="175"/>
      <c r="P264" s="175"/>
      <c r="Q264" s="175"/>
      <c r="R264" s="175"/>
      <c r="S264" s="175"/>
      <c r="T264" s="383"/>
      <c r="U264" s="175"/>
      <c r="V264" s="175"/>
      <c r="W264" s="383"/>
      <c r="X264" s="175"/>
      <c r="Y264" s="175"/>
      <c r="Z264" s="383"/>
      <c r="AA264" s="222"/>
    </row>
    <row r="265" spans="1:27" s="199" customFormat="1" x14ac:dyDescent="0.15">
      <c r="A265" s="220"/>
      <c r="B265" s="220"/>
      <c r="C265" s="220"/>
      <c r="D265" s="220"/>
      <c r="E265" s="221"/>
      <c r="F265" s="221"/>
      <c r="G265" s="221"/>
      <c r="H265" s="221"/>
      <c r="I265" s="221"/>
      <c r="J265" s="221"/>
      <c r="K265" s="221"/>
      <c r="L265" s="415"/>
      <c r="M265" s="415"/>
      <c r="N265" s="415"/>
      <c r="O265" s="175"/>
      <c r="P265" s="175"/>
      <c r="Q265" s="175"/>
      <c r="R265" s="175"/>
      <c r="S265" s="175"/>
      <c r="T265" s="383"/>
      <c r="U265" s="175"/>
      <c r="V265" s="175"/>
      <c r="W265" s="383"/>
      <c r="X265" s="175"/>
      <c r="Y265" s="175"/>
      <c r="Z265" s="383"/>
      <c r="AA265" s="222"/>
    </row>
    <row r="266" spans="1:27" s="199" customFormat="1" x14ac:dyDescent="0.15">
      <c r="A266" s="220"/>
      <c r="B266" s="220"/>
      <c r="C266" s="220"/>
      <c r="D266" s="220"/>
      <c r="E266" s="221"/>
      <c r="F266" s="221"/>
      <c r="G266" s="221"/>
      <c r="H266" s="221"/>
      <c r="I266" s="221"/>
      <c r="J266" s="221"/>
      <c r="K266" s="221"/>
      <c r="L266" s="415"/>
      <c r="M266" s="415"/>
      <c r="N266" s="415"/>
      <c r="O266" s="175"/>
      <c r="P266" s="175"/>
      <c r="Q266" s="175"/>
      <c r="R266" s="175"/>
      <c r="S266" s="175"/>
      <c r="T266" s="383"/>
      <c r="U266" s="175"/>
      <c r="V266" s="175"/>
      <c r="W266" s="383"/>
      <c r="X266" s="175"/>
      <c r="Y266" s="175"/>
      <c r="Z266" s="383"/>
      <c r="AA266" s="222"/>
    </row>
    <row r="267" spans="1:27" s="199" customFormat="1" x14ac:dyDescent="0.15">
      <c r="A267" s="220"/>
      <c r="B267" s="220"/>
      <c r="C267" s="220"/>
      <c r="D267" s="220"/>
      <c r="E267" s="221"/>
      <c r="F267" s="221"/>
      <c r="G267" s="221"/>
      <c r="H267" s="221"/>
      <c r="I267" s="221"/>
      <c r="J267" s="221"/>
      <c r="K267" s="221"/>
      <c r="L267" s="415"/>
      <c r="M267" s="415"/>
      <c r="N267" s="415"/>
      <c r="O267" s="175"/>
      <c r="P267" s="175"/>
      <c r="Q267" s="175"/>
      <c r="R267" s="175"/>
      <c r="S267" s="175"/>
      <c r="T267" s="383"/>
      <c r="U267" s="175"/>
      <c r="V267" s="175"/>
      <c r="W267" s="383"/>
      <c r="X267" s="175"/>
      <c r="Y267" s="175"/>
      <c r="Z267" s="383"/>
      <c r="AA267" s="222"/>
    </row>
    <row r="268" spans="1:27" s="199" customFormat="1" x14ac:dyDescent="0.15">
      <c r="A268" s="220"/>
      <c r="B268" s="220"/>
      <c r="C268" s="220"/>
      <c r="D268" s="220"/>
      <c r="E268" s="221"/>
      <c r="F268" s="221"/>
      <c r="G268" s="221"/>
      <c r="H268" s="221"/>
      <c r="I268" s="221"/>
      <c r="J268" s="221"/>
      <c r="K268" s="221"/>
      <c r="L268" s="415"/>
      <c r="M268" s="415"/>
      <c r="N268" s="415"/>
      <c r="O268" s="175"/>
      <c r="P268" s="175"/>
      <c r="Q268" s="175"/>
      <c r="R268" s="175"/>
      <c r="S268" s="175"/>
      <c r="T268" s="383"/>
      <c r="U268" s="175"/>
      <c r="V268" s="175"/>
      <c r="W268" s="383"/>
      <c r="X268" s="175"/>
      <c r="Y268" s="175"/>
      <c r="Z268" s="383"/>
      <c r="AA268" s="222"/>
    </row>
    <row r="269" spans="1:27" s="199" customFormat="1" x14ac:dyDescent="0.15">
      <c r="A269" s="220"/>
      <c r="B269" s="220"/>
      <c r="C269" s="220"/>
      <c r="D269" s="220"/>
      <c r="E269" s="221"/>
      <c r="F269" s="221"/>
      <c r="G269" s="221"/>
      <c r="H269" s="221"/>
      <c r="I269" s="221"/>
      <c r="J269" s="221"/>
      <c r="K269" s="221"/>
      <c r="L269" s="415"/>
      <c r="M269" s="415"/>
      <c r="N269" s="415"/>
      <c r="O269" s="175"/>
      <c r="P269" s="175"/>
      <c r="Q269" s="175"/>
      <c r="R269" s="175"/>
      <c r="S269" s="175"/>
      <c r="T269" s="383"/>
      <c r="U269" s="175"/>
      <c r="V269" s="175"/>
      <c r="W269" s="383"/>
      <c r="X269" s="175"/>
      <c r="Y269" s="175"/>
      <c r="Z269" s="383"/>
      <c r="AA269" s="222"/>
    </row>
    <row r="270" spans="1:27" s="199" customFormat="1" x14ac:dyDescent="0.15">
      <c r="A270" s="220"/>
      <c r="B270" s="220"/>
      <c r="C270" s="220"/>
      <c r="D270" s="220"/>
      <c r="E270" s="221"/>
      <c r="F270" s="221"/>
      <c r="G270" s="221"/>
      <c r="H270" s="221"/>
      <c r="I270" s="221"/>
      <c r="J270" s="221"/>
      <c r="K270" s="221"/>
      <c r="L270" s="415"/>
      <c r="M270" s="415"/>
      <c r="N270" s="415"/>
      <c r="O270" s="175"/>
      <c r="P270" s="175"/>
      <c r="Q270" s="175"/>
      <c r="R270" s="175"/>
      <c r="S270" s="175"/>
      <c r="T270" s="383"/>
      <c r="U270" s="175"/>
      <c r="V270" s="175"/>
      <c r="W270" s="383"/>
      <c r="X270" s="175"/>
      <c r="Y270" s="175"/>
      <c r="Z270" s="383"/>
      <c r="AA270" s="222"/>
    </row>
    <row r="271" spans="1:27" s="199" customFormat="1" x14ac:dyDescent="0.15">
      <c r="A271" s="220"/>
      <c r="B271" s="220"/>
      <c r="C271" s="220"/>
      <c r="D271" s="220"/>
      <c r="E271" s="221"/>
      <c r="F271" s="221"/>
      <c r="G271" s="221"/>
      <c r="H271" s="221"/>
      <c r="I271" s="221"/>
      <c r="J271" s="221"/>
      <c r="K271" s="221"/>
      <c r="L271" s="415"/>
      <c r="M271" s="415"/>
      <c r="N271" s="415"/>
      <c r="O271" s="175"/>
      <c r="P271" s="175"/>
      <c r="Q271" s="175"/>
      <c r="R271" s="175"/>
      <c r="S271" s="175"/>
      <c r="T271" s="383"/>
      <c r="U271" s="175"/>
      <c r="V271" s="175"/>
      <c r="W271" s="383"/>
      <c r="X271" s="175"/>
      <c r="Y271" s="175"/>
      <c r="Z271" s="383"/>
      <c r="AA271" s="222"/>
    </row>
    <row r="272" spans="1:27" s="199" customFormat="1" x14ac:dyDescent="0.15">
      <c r="A272" s="220"/>
      <c r="B272" s="220"/>
      <c r="C272" s="220"/>
      <c r="D272" s="220"/>
      <c r="E272" s="221"/>
      <c r="F272" s="221"/>
      <c r="G272" s="221"/>
      <c r="H272" s="221"/>
      <c r="I272" s="221"/>
      <c r="J272" s="221"/>
      <c r="K272" s="221"/>
      <c r="L272" s="415"/>
      <c r="M272" s="415"/>
      <c r="N272" s="415"/>
      <c r="O272" s="175"/>
      <c r="P272" s="175"/>
      <c r="Q272" s="175"/>
      <c r="R272" s="175"/>
      <c r="S272" s="175"/>
      <c r="T272" s="383"/>
      <c r="U272" s="175"/>
      <c r="V272" s="175"/>
      <c r="W272" s="383"/>
      <c r="X272" s="175"/>
      <c r="Y272" s="175"/>
      <c r="Z272" s="383"/>
      <c r="AA272" s="222"/>
    </row>
    <row r="273" spans="1:27" s="199" customFormat="1" x14ac:dyDescent="0.15">
      <c r="A273" s="220"/>
      <c r="B273" s="220"/>
      <c r="C273" s="220"/>
      <c r="D273" s="220"/>
      <c r="E273" s="221"/>
      <c r="F273" s="221"/>
      <c r="G273" s="221"/>
      <c r="H273" s="221"/>
      <c r="I273" s="221"/>
      <c r="J273" s="221"/>
      <c r="K273" s="221"/>
      <c r="L273" s="415"/>
      <c r="M273" s="415"/>
      <c r="N273" s="415"/>
      <c r="O273" s="175"/>
      <c r="P273" s="175"/>
      <c r="Q273" s="175"/>
      <c r="R273" s="175"/>
      <c r="S273" s="175"/>
      <c r="T273" s="383"/>
      <c r="U273" s="175"/>
      <c r="V273" s="175"/>
      <c r="W273" s="383"/>
      <c r="X273" s="175"/>
      <c r="Y273" s="175"/>
      <c r="Z273" s="383"/>
      <c r="AA273" s="222"/>
    </row>
    <row r="274" spans="1:27" s="199" customFormat="1" x14ac:dyDescent="0.15">
      <c r="A274" s="220"/>
      <c r="B274" s="220"/>
      <c r="C274" s="220"/>
      <c r="D274" s="220"/>
      <c r="E274" s="221"/>
      <c r="F274" s="221"/>
      <c r="G274" s="221"/>
      <c r="H274" s="221"/>
      <c r="I274" s="221"/>
      <c r="J274" s="221"/>
      <c r="K274" s="221"/>
      <c r="L274" s="415"/>
      <c r="M274" s="415"/>
      <c r="N274" s="415"/>
      <c r="O274" s="175"/>
      <c r="P274" s="175"/>
      <c r="Q274" s="175"/>
      <c r="R274" s="175"/>
      <c r="S274" s="175"/>
      <c r="T274" s="383"/>
      <c r="U274" s="175"/>
      <c r="V274" s="175"/>
      <c r="W274" s="383"/>
      <c r="X274" s="175"/>
      <c r="Y274" s="175"/>
      <c r="Z274" s="383"/>
      <c r="AA274" s="222"/>
    </row>
    <row r="275" spans="1:27" s="199" customFormat="1" x14ac:dyDescent="0.15">
      <c r="A275" s="220"/>
      <c r="B275" s="220"/>
      <c r="C275" s="220"/>
      <c r="D275" s="220"/>
      <c r="E275" s="221"/>
      <c r="F275" s="221"/>
      <c r="G275" s="221"/>
      <c r="H275" s="221"/>
      <c r="I275" s="221"/>
      <c r="J275" s="221"/>
      <c r="K275" s="221"/>
      <c r="L275" s="415"/>
      <c r="M275" s="415"/>
      <c r="N275" s="415"/>
      <c r="O275" s="175"/>
      <c r="P275" s="175"/>
      <c r="Q275" s="175"/>
      <c r="R275" s="175"/>
      <c r="S275" s="175"/>
      <c r="T275" s="383"/>
      <c r="U275" s="175"/>
      <c r="V275" s="175"/>
      <c r="W275" s="383"/>
      <c r="X275" s="175"/>
      <c r="Y275" s="175"/>
      <c r="Z275" s="383"/>
      <c r="AA275" s="222"/>
    </row>
    <row r="276" spans="1:27" s="199" customFormat="1" x14ac:dyDescent="0.15">
      <c r="A276" s="220"/>
      <c r="B276" s="220"/>
      <c r="C276" s="220"/>
      <c r="D276" s="220"/>
      <c r="E276" s="221"/>
      <c r="F276" s="221"/>
      <c r="G276" s="221"/>
      <c r="H276" s="221"/>
      <c r="I276" s="221"/>
      <c r="J276" s="221"/>
      <c r="K276" s="221"/>
      <c r="L276" s="415"/>
      <c r="M276" s="415"/>
      <c r="N276" s="415"/>
      <c r="O276" s="175"/>
      <c r="P276" s="175"/>
      <c r="Q276" s="175"/>
      <c r="R276" s="175"/>
      <c r="S276" s="175"/>
      <c r="T276" s="383"/>
      <c r="U276" s="175"/>
      <c r="V276" s="175"/>
      <c r="W276" s="383"/>
      <c r="X276" s="175"/>
      <c r="Y276" s="175"/>
      <c r="Z276" s="383"/>
      <c r="AA276" s="222"/>
    </row>
    <row r="277" spans="1:27" s="199" customFormat="1" x14ac:dyDescent="0.15">
      <c r="A277" s="220"/>
      <c r="B277" s="220"/>
      <c r="C277" s="220"/>
      <c r="D277" s="220"/>
      <c r="E277" s="221"/>
      <c r="F277" s="221"/>
      <c r="G277" s="221"/>
      <c r="H277" s="221"/>
      <c r="I277" s="221"/>
      <c r="J277" s="221"/>
      <c r="K277" s="221"/>
      <c r="L277" s="415"/>
      <c r="M277" s="415"/>
      <c r="N277" s="415"/>
      <c r="O277" s="175"/>
      <c r="P277" s="175"/>
      <c r="Q277" s="175"/>
      <c r="R277" s="175"/>
      <c r="S277" s="175"/>
      <c r="T277" s="383"/>
      <c r="U277" s="175"/>
      <c r="V277" s="175"/>
      <c r="W277" s="383"/>
      <c r="X277" s="175"/>
      <c r="Y277" s="175"/>
      <c r="Z277" s="383"/>
      <c r="AA277" s="222"/>
    </row>
    <row r="278" spans="1:27" s="199" customFormat="1" x14ac:dyDescent="0.15">
      <c r="A278" s="220"/>
      <c r="B278" s="220"/>
      <c r="C278" s="220"/>
      <c r="D278" s="220"/>
      <c r="E278" s="221"/>
      <c r="F278" s="221"/>
      <c r="G278" s="221"/>
      <c r="H278" s="221"/>
      <c r="I278" s="221"/>
      <c r="J278" s="221"/>
      <c r="K278" s="221"/>
      <c r="L278" s="415"/>
      <c r="M278" s="415"/>
      <c r="N278" s="415"/>
      <c r="O278" s="175"/>
      <c r="P278" s="175"/>
      <c r="Q278" s="175"/>
      <c r="R278" s="175"/>
      <c r="S278" s="175"/>
      <c r="T278" s="383"/>
      <c r="U278" s="175"/>
      <c r="V278" s="175"/>
      <c r="W278" s="383"/>
      <c r="X278" s="175"/>
      <c r="Y278" s="175"/>
      <c r="Z278" s="383"/>
      <c r="AA278" s="222"/>
    </row>
    <row r="279" spans="1:27" s="199" customFormat="1" x14ac:dyDescent="0.15">
      <c r="A279" s="220"/>
      <c r="B279" s="220"/>
      <c r="C279" s="220"/>
      <c r="D279" s="220"/>
      <c r="E279" s="221"/>
      <c r="F279" s="221"/>
      <c r="G279" s="221"/>
      <c r="H279" s="221"/>
      <c r="I279" s="221"/>
      <c r="J279" s="221"/>
      <c r="K279" s="221"/>
      <c r="L279" s="415"/>
      <c r="M279" s="415"/>
      <c r="N279" s="415"/>
      <c r="O279" s="175"/>
      <c r="P279" s="175"/>
      <c r="Q279" s="175"/>
      <c r="R279" s="175"/>
      <c r="S279" s="175"/>
      <c r="T279" s="383"/>
      <c r="U279" s="175"/>
      <c r="V279" s="175"/>
      <c r="W279" s="383"/>
      <c r="X279" s="175"/>
      <c r="Y279" s="175"/>
      <c r="Z279" s="383"/>
      <c r="AA279" s="222"/>
    </row>
    <row r="280" spans="1:27" s="199" customFormat="1" x14ac:dyDescent="0.15">
      <c r="A280" s="220"/>
      <c r="B280" s="220"/>
      <c r="C280" s="220"/>
      <c r="D280" s="220"/>
      <c r="E280" s="221"/>
      <c r="F280" s="221"/>
      <c r="G280" s="221"/>
      <c r="H280" s="221"/>
      <c r="I280" s="221"/>
      <c r="J280" s="221"/>
      <c r="K280" s="221"/>
      <c r="L280" s="415"/>
      <c r="M280" s="415"/>
      <c r="N280" s="415"/>
      <c r="O280" s="175"/>
      <c r="P280" s="175"/>
      <c r="Q280" s="175"/>
      <c r="R280" s="175"/>
      <c r="S280" s="175"/>
      <c r="T280" s="383"/>
      <c r="U280" s="175"/>
      <c r="V280" s="175"/>
      <c r="W280" s="383"/>
      <c r="X280" s="175"/>
      <c r="Y280" s="175"/>
      <c r="Z280" s="383"/>
      <c r="AA280" s="222"/>
    </row>
    <row r="281" spans="1:27" s="199" customFormat="1" x14ac:dyDescent="0.15">
      <c r="A281" s="220"/>
      <c r="B281" s="220"/>
      <c r="C281" s="220"/>
      <c r="D281" s="220"/>
      <c r="E281" s="221"/>
      <c r="F281" s="221"/>
      <c r="G281" s="221"/>
      <c r="H281" s="221"/>
      <c r="I281" s="221"/>
      <c r="J281" s="221"/>
      <c r="K281" s="221"/>
      <c r="L281" s="415"/>
      <c r="M281" s="415"/>
      <c r="N281" s="415"/>
      <c r="O281" s="175"/>
      <c r="P281" s="175"/>
      <c r="Q281" s="175"/>
      <c r="R281" s="175"/>
      <c r="S281" s="175"/>
      <c r="T281" s="383"/>
      <c r="U281" s="175"/>
      <c r="V281" s="175"/>
      <c r="W281" s="383"/>
      <c r="X281" s="175"/>
      <c r="Y281" s="175"/>
      <c r="Z281" s="383"/>
      <c r="AA281" s="222"/>
    </row>
    <row r="282" spans="1:27" s="199" customFormat="1" x14ac:dyDescent="0.15">
      <c r="A282" s="220"/>
      <c r="B282" s="220"/>
      <c r="C282" s="220"/>
      <c r="D282" s="220"/>
      <c r="E282" s="221"/>
      <c r="F282" s="221"/>
      <c r="G282" s="221"/>
      <c r="H282" s="221"/>
      <c r="I282" s="221"/>
      <c r="J282" s="221"/>
      <c r="K282" s="221"/>
      <c r="L282" s="415"/>
      <c r="M282" s="415"/>
      <c r="N282" s="415"/>
      <c r="O282" s="175"/>
      <c r="P282" s="175"/>
      <c r="Q282" s="175"/>
      <c r="R282" s="175"/>
      <c r="S282" s="175"/>
      <c r="T282" s="383"/>
      <c r="U282" s="175"/>
      <c r="V282" s="175"/>
      <c r="W282" s="383"/>
      <c r="X282" s="175"/>
      <c r="Y282" s="175"/>
      <c r="Z282" s="383"/>
      <c r="AA282" s="222"/>
    </row>
    <row r="283" spans="1:27" s="199" customFormat="1" x14ac:dyDescent="0.15">
      <c r="A283" s="220"/>
      <c r="B283" s="220"/>
      <c r="C283" s="220"/>
      <c r="D283" s="220"/>
      <c r="E283" s="221"/>
      <c r="F283" s="221"/>
      <c r="G283" s="221"/>
      <c r="H283" s="221"/>
      <c r="I283" s="221"/>
      <c r="J283" s="221"/>
      <c r="K283" s="221"/>
      <c r="L283" s="415"/>
      <c r="M283" s="415"/>
      <c r="N283" s="415"/>
      <c r="O283" s="175"/>
      <c r="P283" s="175"/>
      <c r="Q283" s="175"/>
      <c r="R283" s="175"/>
      <c r="S283" s="175"/>
      <c r="T283" s="383"/>
      <c r="U283" s="175"/>
      <c r="V283" s="175"/>
      <c r="W283" s="383"/>
      <c r="X283" s="175"/>
      <c r="Y283" s="175"/>
      <c r="Z283" s="383"/>
      <c r="AA283" s="222"/>
    </row>
    <row r="284" spans="1:27" s="199" customFormat="1" x14ac:dyDescent="0.15">
      <c r="A284" s="220"/>
      <c r="B284" s="220"/>
      <c r="C284" s="220"/>
      <c r="D284" s="220"/>
      <c r="E284" s="221"/>
      <c r="F284" s="221"/>
      <c r="G284" s="221"/>
      <c r="H284" s="221"/>
      <c r="I284" s="221"/>
      <c r="J284" s="221"/>
      <c r="K284" s="221"/>
      <c r="L284" s="415"/>
      <c r="M284" s="415"/>
      <c r="N284" s="415"/>
      <c r="O284" s="175"/>
      <c r="P284" s="175"/>
      <c r="Q284" s="175"/>
      <c r="R284" s="175"/>
      <c r="S284" s="175"/>
      <c r="T284" s="383"/>
      <c r="U284" s="175"/>
      <c r="V284" s="175"/>
      <c r="W284" s="383"/>
      <c r="X284" s="175"/>
      <c r="Y284" s="175"/>
      <c r="Z284" s="383"/>
      <c r="AA284" s="222"/>
    </row>
    <row r="285" spans="1:27" s="199" customFormat="1" x14ac:dyDescent="0.15">
      <c r="A285" s="220"/>
      <c r="B285" s="220"/>
      <c r="C285" s="220"/>
      <c r="D285" s="220"/>
      <c r="E285" s="221"/>
      <c r="F285" s="221"/>
      <c r="G285" s="221"/>
      <c r="H285" s="221"/>
      <c r="I285" s="221"/>
      <c r="J285" s="221"/>
      <c r="K285" s="221"/>
      <c r="L285" s="415"/>
      <c r="M285" s="415"/>
      <c r="N285" s="415"/>
      <c r="O285" s="175"/>
      <c r="P285" s="175"/>
      <c r="Q285" s="175"/>
      <c r="R285" s="175"/>
      <c r="S285" s="175"/>
      <c r="T285" s="383"/>
      <c r="U285" s="175"/>
      <c r="V285" s="175"/>
      <c r="W285" s="383"/>
      <c r="X285" s="175"/>
      <c r="Y285" s="175"/>
      <c r="Z285" s="383"/>
      <c r="AA285" s="222"/>
    </row>
    <row r="286" spans="1:27" s="199" customFormat="1" x14ac:dyDescent="0.15">
      <c r="A286" s="220"/>
      <c r="B286" s="220"/>
      <c r="C286" s="220"/>
      <c r="D286" s="220"/>
      <c r="E286" s="221"/>
      <c r="F286" s="221"/>
      <c r="G286" s="221"/>
      <c r="H286" s="221"/>
      <c r="I286" s="221"/>
      <c r="J286" s="221"/>
      <c r="K286" s="221"/>
      <c r="L286" s="415"/>
      <c r="M286" s="415"/>
      <c r="N286" s="415"/>
      <c r="O286" s="175"/>
      <c r="P286" s="175"/>
      <c r="Q286" s="175"/>
      <c r="R286" s="175"/>
      <c r="S286" s="175"/>
      <c r="T286" s="383"/>
      <c r="U286" s="175"/>
      <c r="V286" s="175"/>
      <c r="W286" s="383"/>
      <c r="X286" s="175"/>
      <c r="Y286" s="175"/>
      <c r="Z286" s="383"/>
      <c r="AA286" s="222"/>
    </row>
    <row r="287" spans="1:27" s="199" customFormat="1" x14ac:dyDescent="0.15">
      <c r="A287" s="220"/>
      <c r="B287" s="220"/>
      <c r="C287" s="220"/>
      <c r="D287" s="220"/>
      <c r="E287" s="221"/>
      <c r="F287" s="221"/>
      <c r="G287" s="221"/>
      <c r="H287" s="221"/>
      <c r="I287" s="221"/>
      <c r="J287" s="221"/>
      <c r="K287" s="221"/>
      <c r="L287" s="415"/>
      <c r="M287" s="415"/>
      <c r="N287" s="415"/>
      <c r="O287" s="175"/>
      <c r="P287" s="175"/>
      <c r="Q287" s="175"/>
      <c r="R287" s="175"/>
      <c r="S287" s="175"/>
      <c r="T287" s="383"/>
      <c r="U287" s="175"/>
      <c r="V287" s="175"/>
      <c r="W287" s="383"/>
      <c r="X287" s="175"/>
      <c r="Y287" s="175"/>
      <c r="Z287" s="383"/>
      <c r="AA287" s="222"/>
    </row>
    <row r="288" spans="1:27" s="199" customFormat="1" x14ac:dyDescent="0.15">
      <c r="A288" s="220"/>
      <c r="B288" s="220"/>
      <c r="C288" s="220"/>
      <c r="D288" s="220"/>
      <c r="E288" s="221"/>
      <c r="F288" s="221"/>
      <c r="G288" s="221"/>
      <c r="H288" s="221"/>
      <c r="I288" s="221"/>
      <c r="J288" s="221"/>
      <c r="K288" s="221"/>
      <c r="L288" s="415"/>
      <c r="M288" s="415"/>
      <c r="N288" s="415"/>
      <c r="O288" s="175"/>
      <c r="P288" s="175"/>
      <c r="Q288" s="175"/>
      <c r="R288" s="175"/>
      <c r="S288" s="175"/>
      <c r="T288" s="383"/>
      <c r="U288" s="175"/>
      <c r="V288" s="175"/>
      <c r="W288" s="383"/>
      <c r="X288" s="175"/>
      <c r="Y288" s="175"/>
      <c r="Z288" s="383"/>
      <c r="AA288" s="222"/>
    </row>
    <row r="289" spans="1:27" s="199" customFormat="1" x14ac:dyDescent="0.15">
      <c r="A289" s="220"/>
      <c r="B289" s="220"/>
      <c r="C289" s="220"/>
      <c r="D289" s="220"/>
      <c r="E289" s="221"/>
      <c r="F289" s="221"/>
      <c r="G289" s="221"/>
      <c r="H289" s="221"/>
      <c r="I289" s="221"/>
      <c r="J289" s="221"/>
      <c r="K289" s="221"/>
      <c r="L289" s="415"/>
      <c r="M289" s="415"/>
      <c r="N289" s="415"/>
      <c r="O289" s="175"/>
      <c r="P289" s="175"/>
      <c r="Q289" s="175"/>
      <c r="R289" s="175"/>
      <c r="S289" s="175"/>
      <c r="T289" s="383"/>
      <c r="U289" s="175"/>
      <c r="V289" s="175"/>
      <c r="W289" s="383"/>
      <c r="X289" s="175"/>
      <c r="Y289" s="175"/>
      <c r="Z289" s="383"/>
      <c r="AA289" s="222"/>
    </row>
    <row r="290" spans="1:27" s="199" customFormat="1" x14ac:dyDescent="0.15">
      <c r="A290" s="220"/>
      <c r="B290" s="220"/>
      <c r="C290" s="220"/>
      <c r="D290" s="220"/>
      <c r="E290" s="221"/>
      <c r="F290" s="221"/>
      <c r="G290" s="221"/>
      <c r="H290" s="221"/>
      <c r="I290" s="221"/>
      <c r="J290" s="221"/>
      <c r="K290" s="221"/>
      <c r="L290" s="415"/>
      <c r="M290" s="415"/>
      <c r="N290" s="415"/>
      <c r="O290" s="175"/>
      <c r="P290" s="175"/>
      <c r="Q290" s="175"/>
      <c r="R290" s="175"/>
      <c r="S290" s="175"/>
      <c r="T290" s="383"/>
      <c r="U290" s="175"/>
      <c r="V290" s="175"/>
      <c r="W290" s="383"/>
      <c r="X290" s="175"/>
      <c r="Y290" s="175"/>
      <c r="Z290" s="383"/>
      <c r="AA290" s="222"/>
    </row>
    <row r="291" spans="1:27" s="199" customFormat="1" x14ac:dyDescent="0.15">
      <c r="A291" s="220"/>
      <c r="B291" s="220"/>
      <c r="C291" s="220"/>
      <c r="D291" s="220"/>
      <c r="E291" s="221"/>
      <c r="F291" s="221"/>
      <c r="G291" s="221"/>
      <c r="H291" s="221"/>
      <c r="I291" s="221"/>
      <c r="J291" s="221"/>
      <c r="K291" s="221"/>
      <c r="L291" s="415"/>
      <c r="M291" s="415"/>
      <c r="N291" s="415"/>
      <c r="O291" s="175"/>
      <c r="P291" s="175"/>
      <c r="Q291" s="175"/>
      <c r="R291" s="175"/>
      <c r="S291" s="175"/>
      <c r="T291" s="383"/>
      <c r="U291" s="175"/>
      <c r="V291" s="175"/>
      <c r="W291" s="383"/>
      <c r="X291" s="175"/>
      <c r="Y291" s="175"/>
      <c r="Z291" s="383"/>
      <c r="AA291" s="222"/>
    </row>
    <row r="292" spans="1:27" s="199" customFormat="1" x14ac:dyDescent="0.15">
      <c r="A292" s="220"/>
      <c r="B292" s="220"/>
      <c r="C292" s="220"/>
      <c r="D292" s="220"/>
      <c r="E292" s="221"/>
      <c r="F292" s="221"/>
      <c r="G292" s="221"/>
      <c r="H292" s="221"/>
      <c r="I292" s="221"/>
      <c r="J292" s="221"/>
      <c r="K292" s="221"/>
      <c r="L292" s="415"/>
      <c r="M292" s="415"/>
      <c r="N292" s="415"/>
      <c r="O292" s="175"/>
      <c r="P292" s="175"/>
      <c r="Q292" s="175"/>
      <c r="R292" s="175"/>
      <c r="S292" s="175"/>
      <c r="T292" s="383"/>
      <c r="U292" s="175"/>
      <c r="V292" s="175"/>
      <c r="W292" s="383"/>
      <c r="X292" s="175"/>
      <c r="Y292" s="175"/>
      <c r="Z292" s="383"/>
      <c r="AA292" s="222"/>
    </row>
    <row r="293" spans="1:27" s="199" customFormat="1" x14ac:dyDescent="0.15">
      <c r="A293" s="220"/>
      <c r="B293" s="220"/>
      <c r="C293" s="220"/>
      <c r="D293" s="220"/>
      <c r="E293" s="221"/>
      <c r="F293" s="221"/>
      <c r="G293" s="221"/>
      <c r="H293" s="221"/>
      <c r="I293" s="221"/>
      <c r="J293" s="221"/>
      <c r="K293" s="221"/>
      <c r="L293" s="415"/>
      <c r="M293" s="415"/>
      <c r="N293" s="415"/>
      <c r="O293" s="175"/>
      <c r="P293" s="175"/>
      <c r="Q293" s="175"/>
      <c r="R293" s="175"/>
      <c r="S293" s="175"/>
      <c r="T293" s="383"/>
      <c r="U293" s="175"/>
      <c r="V293" s="175"/>
      <c r="W293" s="383"/>
      <c r="X293" s="175"/>
      <c r="Y293" s="175"/>
      <c r="Z293" s="383"/>
      <c r="AA293" s="222"/>
    </row>
    <row r="294" spans="1:27" s="199" customFormat="1" x14ac:dyDescent="0.15">
      <c r="A294" s="220"/>
      <c r="B294" s="220"/>
      <c r="C294" s="220"/>
      <c r="D294" s="220"/>
      <c r="E294" s="221"/>
      <c r="F294" s="221"/>
      <c r="G294" s="221"/>
      <c r="H294" s="221"/>
      <c r="I294" s="221"/>
      <c r="J294" s="221"/>
      <c r="K294" s="221"/>
      <c r="L294" s="415"/>
      <c r="M294" s="415"/>
      <c r="N294" s="415"/>
      <c r="O294" s="175"/>
      <c r="P294" s="175"/>
      <c r="Q294" s="175"/>
      <c r="R294" s="175"/>
      <c r="S294" s="175"/>
      <c r="T294" s="383"/>
      <c r="U294" s="175"/>
      <c r="V294" s="175"/>
      <c r="W294" s="383"/>
      <c r="X294" s="175"/>
      <c r="Y294" s="175"/>
      <c r="Z294" s="383"/>
      <c r="AA294" s="222"/>
    </row>
    <row r="295" spans="1:27" s="199" customFormat="1" x14ac:dyDescent="0.15">
      <c r="A295" s="220"/>
      <c r="B295" s="220"/>
      <c r="C295" s="220"/>
      <c r="D295" s="220"/>
      <c r="E295" s="221"/>
      <c r="F295" s="221"/>
      <c r="G295" s="221"/>
      <c r="H295" s="221"/>
      <c r="I295" s="221"/>
      <c r="J295" s="221"/>
      <c r="K295" s="221"/>
      <c r="L295" s="415"/>
      <c r="M295" s="415"/>
      <c r="N295" s="415"/>
      <c r="O295" s="175"/>
      <c r="P295" s="175"/>
      <c r="Q295" s="175"/>
      <c r="R295" s="175"/>
      <c r="S295" s="175"/>
      <c r="T295" s="383"/>
      <c r="U295" s="175"/>
      <c r="V295" s="175"/>
      <c r="W295" s="383"/>
      <c r="X295" s="175"/>
      <c r="Y295" s="175"/>
      <c r="Z295" s="383"/>
      <c r="AA295" s="222"/>
    </row>
    <row r="296" spans="1:27" s="199" customFormat="1" x14ac:dyDescent="0.15">
      <c r="A296" s="220"/>
      <c r="B296" s="220"/>
      <c r="C296" s="220"/>
      <c r="D296" s="220"/>
      <c r="E296" s="221"/>
      <c r="F296" s="221"/>
      <c r="G296" s="221"/>
      <c r="H296" s="221"/>
      <c r="I296" s="221"/>
      <c r="J296" s="221"/>
      <c r="K296" s="221"/>
      <c r="L296" s="415"/>
      <c r="M296" s="415"/>
      <c r="N296" s="415"/>
      <c r="O296" s="175"/>
      <c r="P296" s="175"/>
      <c r="Q296" s="175"/>
      <c r="R296" s="175"/>
      <c r="S296" s="175"/>
      <c r="T296" s="383"/>
      <c r="U296" s="175"/>
      <c r="V296" s="175"/>
      <c r="W296" s="383"/>
      <c r="X296" s="175"/>
      <c r="Y296" s="175"/>
      <c r="Z296" s="383"/>
      <c r="AA296" s="222"/>
    </row>
    <row r="297" spans="1:27" s="199" customFormat="1" x14ac:dyDescent="0.15">
      <c r="A297" s="220"/>
      <c r="B297" s="220"/>
      <c r="C297" s="220"/>
      <c r="D297" s="220"/>
      <c r="E297" s="221"/>
      <c r="F297" s="221"/>
      <c r="G297" s="221"/>
      <c r="H297" s="221"/>
      <c r="I297" s="221"/>
      <c r="J297" s="221"/>
      <c r="K297" s="221"/>
      <c r="L297" s="415"/>
      <c r="M297" s="415"/>
      <c r="N297" s="415"/>
      <c r="O297" s="175"/>
      <c r="P297" s="175"/>
      <c r="Q297" s="175"/>
      <c r="R297" s="175"/>
      <c r="S297" s="175"/>
      <c r="T297" s="383"/>
      <c r="U297" s="175"/>
      <c r="V297" s="175"/>
      <c r="W297" s="383"/>
      <c r="X297" s="175"/>
      <c r="Y297" s="175"/>
      <c r="Z297" s="383"/>
      <c r="AA297" s="222"/>
    </row>
    <row r="298" spans="1:27" s="199" customFormat="1" x14ac:dyDescent="0.15">
      <c r="A298" s="220"/>
      <c r="B298" s="220"/>
      <c r="C298" s="220"/>
      <c r="D298" s="220"/>
      <c r="E298" s="221"/>
      <c r="F298" s="221"/>
      <c r="G298" s="221"/>
      <c r="H298" s="221"/>
      <c r="I298" s="221"/>
      <c r="J298" s="221"/>
      <c r="K298" s="221"/>
      <c r="L298" s="415"/>
      <c r="M298" s="415"/>
      <c r="N298" s="415"/>
      <c r="O298" s="175"/>
      <c r="P298" s="175"/>
      <c r="Q298" s="175"/>
      <c r="R298" s="175"/>
      <c r="S298" s="175"/>
      <c r="T298" s="383"/>
      <c r="U298" s="175"/>
      <c r="V298" s="175"/>
      <c r="W298" s="383"/>
      <c r="X298" s="175"/>
      <c r="Y298" s="175"/>
      <c r="Z298" s="383"/>
      <c r="AA298" s="222"/>
    </row>
    <row r="299" spans="1:27" s="199" customFormat="1" x14ac:dyDescent="0.15">
      <c r="A299" s="220"/>
      <c r="B299" s="220"/>
      <c r="C299" s="220"/>
      <c r="D299" s="220"/>
      <c r="E299" s="221"/>
      <c r="F299" s="221"/>
      <c r="G299" s="221"/>
      <c r="H299" s="221"/>
      <c r="I299" s="221"/>
      <c r="J299" s="221"/>
      <c r="K299" s="221"/>
      <c r="L299" s="415"/>
      <c r="M299" s="415"/>
      <c r="N299" s="415"/>
      <c r="O299" s="175"/>
      <c r="P299" s="175"/>
      <c r="Q299" s="175"/>
      <c r="R299" s="175"/>
      <c r="S299" s="175"/>
      <c r="T299" s="383"/>
      <c r="U299" s="175"/>
      <c r="V299" s="175"/>
      <c r="W299" s="383"/>
      <c r="X299" s="175"/>
      <c r="Y299" s="175"/>
      <c r="Z299" s="383"/>
      <c r="AA299" s="222"/>
    </row>
    <row r="300" spans="1:27" s="199" customFormat="1" x14ac:dyDescent="0.15">
      <c r="A300" s="220"/>
      <c r="B300" s="220"/>
      <c r="C300" s="220"/>
      <c r="D300" s="220"/>
      <c r="E300" s="221"/>
      <c r="F300" s="221"/>
      <c r="G300" s="221"/>
      <c r="H300" s="221"/>
      <c r="I300" s="221"/>
      <c r="J300" s="221"/>
      <c r="K300" s="221"/>
      <c r="L300" s="415"/>
      <c r="M300" s="415"/>
      <c r="N300" s="415"/>
      <c r="O300" s="175"/>
      <c r="P300" s="175"/>
      <c r="Q300" s="175"/>
      <c r="R300" s="175"/>
      <c r="S300" s="175"/>
      <c r="T300" s="383"/>
      <c r="U300" s="175"/>
      <c r="V300" s="175"/>
      <c r="W300" s="383"/>
      <c r="X300" s="175"/>
      <c r="Y300" s="175"/>
      <c r="Z300" s="383"/>
      <c r="AA300" s="222"/>
    </row>
    <row r="301" spans="1:27" s="199" customFormat="1" x14ac:dyDescent="0.15">
      <c r="A301" s="220"/>
      <c r="B301" s="220"/>
      <c r="C301" s="220"/>
      <c r="D301" s="220"/>
      <c r="E301" s="221"/>
      <c r="F301" s="221"/>
      <c r="G301" s="221"/>
      <c r="H301" s="221"/>
      <c r="I301" s="221"/>
      <c r="J301" s="221"/>
      <c r="K301" s="221"/>
      <c r="L301" s="415"/>
      <c r="M301" s="415"/>
      <c r="N301" s="415"/>
      <c r="O301" s="175"/>
      <c r="P301" s="175"/>
      <c r="Q301" s="175"/>
      <c r="R301" s="175"/>
      <c r="S301" s="175"/>
      <c r="T301" s="383"/>
      <c r="U301" s="175"/>
      <c r="V301" s="175"/>
      <c r="W301" s="383"/>
      <c r="X301" s="175"/>
      <c r="Y301" s="175"/>
      <c r="Z301" s="383"/>
      <c r="AA301" s="222"/>
    </row>
    <row r="302" spans="1:27" s="199" customFormat="1" x14ac:dyDescent="0.15">
      <c r="A302" s="220"/>
      <c r="B302" s="220"/>
      <c r="C302" s="220"/>
      <c r="D302" s="220"/>
      <c r="E302" s="221"/>
      <c r="F302" s="221"/>
      <c r="G302" s="221"/>
      <c r="H302" s="221"/>
      <c r="I302" s="221"/>
      <c r="J302" s="221"/>
      <c r="K302" s="221"/>
      <c r="L302" s="415"/>
      <c r="M302" s="415"/>
      <c r="N302" s="415"/>
      <c r="O302" s="175"/>
      <c r="P302" s="175"/>
      <c r="Q302" s="175"/>
      <c r="R302" s="175"/>
      <c r="S302" s="175"/>
      <c r="T302" s="383"/>
      <c r="U302" s="175"/>
      <c r="V302" s="175"/>
      <c r="W302" s="383"/>
      <c r="X302" s="175"/>
      <c r="Y302" s="175"/>
      <c r="Z302" s="383"/>
      <c r="AA302" s="222"/>
    </row>
    <row r="303" spans="1:27" s="199" customFormat="1" x14ac:dyDescent="0.15">
      <c r="A303" s="220"/>
      <c r="B303" s="220"/>
      <c r="C303" s="220"/>
      <c r="D303" s="220"/>
      <c r="E303" s="221"/>
      <c r="F303" s="221"/>
      <c r="G303" s="221"/>
      <c r="H303" s="221"/>
      <c r="I303" s="221"/>
      <c r="J303" s="221"/>
      <c r="K303" s="221"/>
      <c r="L303" s="415"/>
      <c r="M303" s="415"/>
      <c r="N303" s="415"/>
      <c r="O303" s="175"/>
      <c r="P303" s="175"/>
      <c r="Q303" s="175"/>
      <c r="R303" s="175"/>
      <c r="S303" s="175"/>
      <c r="T303" s="383"/>
      <c r="U303" s="175"/>
      <c r="V303" s="175"/>
      <c r="W303" s="383"/>
      <c r="X303" s="175"/>
      <c r="Y303" s="175"/>
      <c r="Z303" s="383"/>
      <c r="AA303" s="222"/>
    </row>
    <row r="304" spans="1:27" s="199" customFormat="1" x14ac:dyDescent="0.15">
      <c r="A304" s="220"/>
      <c r="B304" s="220"/>
      <c r="C304" s="220"/>
      <c r="D304" s="220"/>
      <c r="E304" s="221"/>
      <c r="F304" s="221"/>
      <c r="G304" s="221"/>
      <c r="H304" s="221"/>
      <c r="I304" s="221"/>
      <c r="J304" s="221"/>
      <c r="K304" s="221"/>
      <c r="L304" s="415"/>
      <c r="M304" s="415"/>
      <c r="N304" s="415"/>
      <c r="O304" s="175"/>
      <c r="P304" s="175"/>
      <c r="Q304" s="175"/>
      <c r="R304" s="175"/>
      <c r="S304" s="175"/>
      <c r="T304" s="383"/>
      <c r="U304" s="175"/>
      <c r="V304" s="175"/>
      <c r="W304" s="383"/>
      <c r="X304" s="175"/>
      <c r="Y304" s="175"/>
      <c r="Z304" s="383"/>
      <c r="AA304" s="222"/>
    </row>
    <row r="305" spans="1:27" s="199" customFormat="1" x14ac:dyDescent="0.15">
      <c r="A305" s="220"/>
      <c r="B305" s="220"/>
      <c r="C305" s="220"/>
      <c r="D305" s="220"/>
      <c r="E305" s="221"/>
      <c r="F305" s="221"/>
      <c r="G305" s="221"/>
      <c r="H305" s="221"/>
      <c r="I305" s="221"/>
      <c r="J305" s="221"/>
      <c r="K305" s="221"/>
      <c r="L305" s="415"/>
      <c r="M305" s="415"/>
      <c r="N305" s="415"/>
      <c r="O305" s="175"/>
      <c r="P305" s="175"/>
      <c r="Q305" s="175"/>
      <c r="R305" s="175"/>
      <c r="S305" s="175"/>
      <c r="T305" s="383"/>
      <c r="U305" s="175"/>
      <c r="V305" s="175"/>
      <c r="W305" s="383"/>
      <c r="X305" s="175"/>
      <c r="Y305" s="175"/>
      <c r="Z305" s="383"/>
      <c r="AA305" s="222"/>
    </row>
    <row r="306" spans="1:27" s="199" customFormat="1" x14ac:dyDescent="0.15">
      <c r="A306" s="220"/>
      <c r="B306" s="220"/>
      <c r="C306" s="220"/>
      <c r="D306" s="220"/>
      <c r="E306" s="221"/>
      <c r="F306" s="221"/>
      <c r="G306" s="221"/>
      <c r="H306" s="221"/>
      <c r="I306" s="221"/>
      <c r="J306" s="221"/>
      <c r="K306" s="221"/>
      <c r="L306" s="415"/>
      <c r="M306" s="415"/>
      <c r="N306" s="415"/>
      <c r="O306" s="175"/>
      <c r="P306" s="175"/>
      <c r="Q306" s="175"/>
      <c r="R306" s="175"/>
      <c r="S306" s="175"/>
      <c r="T306" s="383"/>
      <c r="U306" s="175"/>
      <c r="V306" s="175"/>
      <c r="W306" s="383"/>
      <c r="X306" s="175"/>
      <c r="Y306" s="175"/>
      <c r="Z306" s="383"/>
      <c r="AA306" s="222"/>
    </row>
    <row r="307" spans="1:27" s="199" customFormat="1" x14ac:dyDescent="0.15">
      <c r="A307" s="220"/>
      <c r="B307" s="220"/>
      <c r="C307" s="220"/>
      <c r="D307" s="220"/>
      <c r="E307" s="221"/>
      <c r="F307" s="221"/>
      <c r="G307" s="221"/>
      <c r="H307" s="221"/>
      <c r="I307" s="221"/>
      <c r="J307" s="221"/>
      <c r="K307" s="221"/>
      <c r="L307" s="415"/>
      <c r="M307" s="415"/>
      <c r="N307" s="415"/>
      <c r="O307" s="175"/>
      <c r="P307" s="175"/>
      <c r="Q307" s="175"/>
      <c r="R307" s="175"/>
      <c r="S307" s="175"/>
      <c r="T307" s="383"/>
      <c r="U307" s="175"/>
      <c r="V307" s="175"/>
      <c r="W307" s="383"/>
      <c r="X307" s="175"/>
      <c r="Y307" s="175"/>
      <c r="Z307" s="383"/>
      <c r="AA307" s="222"/>
    </row>
    <row r="308" spans="1:27" s="199" customFormat="1" x14ac:dyDescent="0.15">
      <c r="A308" s="220"/>
      <c r="B308" s="220"/>
      <c r="C308" s="220"/>
      <c r="D308" s="220"/>
      <c r="E308" s="221"/>
      <c r="F308" s="221"/>
      <c r="G308" s="221"/>
      <c r="H308" s="221"/>
      <c r="I308" s="221"/>
      <c r="J308" s="221"/>
      <c r="K308" s="221"/>
      <c r="L308" s="415"/>
      <c r="M308" s="415"/>
      <c r="N308" s="415"/>
      <c r="O308" s="175"/>
      <c r="P308" s="175"/>
      <c r="Q308" s="175"/>
      <c r="R308" s="175"/>
      <c r="S308" s="175"/>
      <c r="T308" s="383"/>
      <c r="U308" s="175"/>
      <c r="V308" s="175"/>
      <c r="W308" s="383"/>
      <c r="X308" s="175"/>
      <c r="Y308" s="175"/>
      <c r="Z308" s="383"/>
      <c r="AA308" s="222"/>
    </row>
    <row r="309" spans="1:27" s="199" customFormat="1" x14ac:dyDescent="0.15">
      <c r="A309" s="220"/>
      <c r="B309" s="220"/>
      <c r="C309" s="220"/>
      <c r="D309" s="220"/>
      <c r="E309" s="221"/>
      <c r="F309" s="221"/>
      <c r="G309" s="221"/>
      <c r="H309" s="221"/>
      <c r="I309" s="221"/>
      <c r="J309" s="221"/>
      <c r="K309" s="221"/>
      <c r="L309" s="415"/>
      <c r="M309" s="415"/>
      <c r="N309" s="415"/>
      <c r="O309" s="175"/>
      <c r="P309" s="175"/>
      <c r="Q309" s="175"/>
      <c r="R309" s="175"/>
      <c r="S309" s="175"/>
      <c r="T309" s="383"/>
      <c r="U309" s="175"/>
      <c r="V309" s="175"/>
      <c r="W309" s="383"/>
      <c r="X309" s="175"/>
      <c r="Y309" s="175"/>
      <c r="Z309" s="383"/>
      <c r="AA309" s="222"/>
    </row>
    <row r="310" spans="1:27" s="199" customFormat="1" x14ac:dyDescent="0.15">
      <c r="A310" s="220"/>
      <c r="B310" s="220"/>
      <c r="C310" s="220"/>
      <c r="D310" s="220"/>
      <c r="E310" s="221"/>
      <c r="F310" s="221"/>
      <c r="G310" s="221"/>
      <c r="H310" s="221"/>
      <c r="I310" s="221"/>
      <c r="J310" s="221"/>
      <c r="K310" s="221"/>
      <c r="L310" s="415"/>
      <c r="M310" s="415"/>
      <c r="N310" s="415"/>
      <c r="O310" s="175"/>
      <c r="P310" s="175"/>
      <c r="Q310" s="175"/>
      <c r="R310" s="175"/>
      <c r="S310" s="175"/>
      <c r="T310" s="383"/>
      <c r="U310" s="175"/>
      <c r="V310" s="175"/>
      <c r="W310" s="383"/>
      <c r="X310" s="175"/>
      <c r="Y310" s="175"/>
      <c r="Z310" s="383"/>
      <c r="AA310" s="222"/>
    </row>
    <row r="311" spans="1:27" s="199" customFormat="1" x14ac:dyDescent="0.15">
      <c r="A311" s="220"/>
      <c r="B311" s="220"/>
      <c r="C311" s="220"/>
      <c r="D311" s="220"/>
      <c r="E311" s="221"/>
      <c r="F311" s="221"/>
      <c r="G311" s="221"/>
      <c r="H311" s="221"/>
      <c r="I311" s="221"/>
      <c r="J311" s="221"/>
      <c r="K311" s="221"/>
      <c r="L311" s="415"/>
      <c r="M311" s="415"/>
      <c r="N311" s="415"/>
      <c r="O311" s="175"/>
      <c r="P311" s="175"/>
      <c r="Q311" s="175"/>
      <c r="R311" s="175"/>
      <c r="S311" s="175"/>
      <c r="T311" s="383"/>
      <c r="U311" s="175"/>
      <c r="V311" s="175"/>
      <c r="W311" s="383"/>
      <c r="X311" s="175"/>
      <c r="Y311" s="175"/>
      <c r="Z311" s="383"/>
      <c r="AA311" s="222"/>
    </row>
    <row r="312" spans="1:27" s="199" customFormat="1" x14ac:dyDescent="0.15">
      <c r="A312" s="220"/>
      <c r="B312" s="220"/>
      <c r="C312" s="220"/>
      <c r="D312" s="220"/>
      <c r="E312" s="221"/>
      <c r="F312" s="221"/>
      <c r="G312" s="221"/>
      <c r="H312" s="221"/>
      <c r="I312" s="221"/>
      <c r="J312" s="221"/>
      <c r="K312" s="221"/>
      <c r="L312" s="415"/>
      <c r="M312" s="415"/>
      <c r="N312" s="415"/>
      <c r="O312" s="175"/>
      <c r="P312" s="175"/>
      <c r="Q312" s="175"/>
      <c r="R312" s="175"/>
      <c r="S312" s="175"/>
      <c r="T312" s="383"/>
      <c r="U312" s="175"/>
      <c r="V312" s="175"/>
      <c r="W312" s="383"/>
      <c r="X312" s="175"/>
      <c r="Y312" s="175"/>
      <c r="Z312" s="383"/>
      <c r="AA312" s="222"/>
    </row>
    <row r="313" spans="1:27" s="199" customFormat="1" x14ac:dyDescent="0.15">
      <c r="A313" s="220"/>
      <c r="B313" s="220"/>
      <c r="C313" s="220"/>
      <c r="D313" s="220"/>
      <c r="E313" s="221"/>
      <c r="F313" s="221"/>
      <c r="G313" s="221"/>
      <c r="H313" s="221"/>
      <c r="I313" s="221"/>
      <c r="J313" s="221"/>
      <c r="K313" s="221"/>
      <c r="L313" s="415"/>
      <c r="M313" s="415"/>
      <c r="N313" s="415"/>
      <c r="O313" s="175"/>
      <c r="P313" s="175"/>
      <c r="Q313" s="175"/>
      <c r="R313" s="175"/>
      <c r="S313" s="175"/>
      <c r="T313" s="383"/>
      <c r="U313" s="175"/>
      <c r="V313" s="175"/>
      <c r="W313" s="383"/>
      <c r="X313" s="175"/>
      <c r="Y313" s="175"/>
      <c r="Z313" s="383"/>
      <c r="AA313" s="222"/>
    </row>
    <row r="314" spans="1:27" s="199" customFormat="1" x14ac:dyDescent="0.15">
      <c r="A314" s="220"/>
      <c r="B314" s="220"/>
      <c r="C314" s="220"/>
      <c r="D314" s="220"/>
      <c r="E314" s="221"/>
      <c r="F314" s="221"/>
      <c r="G314" s="221"/>
      <c r="H314" s="221"/>
      <c r="I314" s="221"/>
      <c r="J314" s="221"/>
      <c r="K314" s="221"/>
      <c r="L314" s="415"/>
      <c r="M314" s="415"/>
      <c r="N314" s="415"/>
      <c r="O314" s="175"/>
      <c r="P314" s="175"/>
      <c r="Q314" s="175"/>
      <c r="R314" s="175"/>
      <c r="S314" s="175"/>
      <c r="T314" s="383"/>
      <c r="U314" s="175"/>
      <c r="V314" s="175"/>
      <c r="W314" s="383"/>
      <c r="X314" s="175"/>
      <c r="Y314" s="175"/>
      <c r="Z314" s="383"/>
      <c r="AA314" s="222"/>
    </row>
    <row r="315" spans="1:27" s="199" customFormat="1" x14ac:dyDescent="0.15">
      <c r="A315" s="220"/>
      <c r="B315" s="220"/>
      <c r="C315" s="220"/>
      <c r="D315" s="220"/>
      <c r="E315" s="221"/>
      <c r="F315" s="221"/>
      <c r="G315" s="221"/>
      <c r="H315" s="221"/>
      <c r="I315" s="221"/>
      <c r="J315" s="221"/>
      <c r="K315" s="221"/>
      <c r="L315" s="415"/>
      <c r="M315" s="415"/>
      <c r="N315" s="415"/>
      <c r="O315" s="175"/>
      <c r="P315" s="175"/>
      <c r="Q315" s="175"/>
      <c r="R315" s="175"/>
      <c r="S315" s="175"/>
      <c r="T315" s="383"/>
      <c r="U315" s="175"/>
      <c r="V315" s="175"/>
      <c r="W315" s="383"/>
      <c r="X315" s="175"/>
      <c r="Y315" s="175"/>
      <c r="Z315" s="383"/>
      <c r="AA315" s="222"/>
    </row>
    <row r="316" spans="1:27" s="199" customFormat="1" x14ac:dyDescent="0.15">
      <c r="A316" s="220"/>
      <c r="B316" s="220"/>
      <c r="C316" s="220"/>
      <c r="D316" s="220"/>
      <c r="E316" s="221"/>
      <c r="F316" s="221"/>
      <c r="G316" s="221"/>
      <c r="H316" s="221"/>
      <c r="I316" s="221"/>
      <c r="J316" s="221"/>
      <c r="K316" s="221"/>
      <c r="L316" s="415"/>
      <c r="M316" s="415"/>
      <c r="N316" s="415"/>
      <c r="O316" s="175"/>
      <c r="P316" s="175"/>
      <c r="Q316" s="175"/>
      <c r="R316" s="175"/>
      <c r="S316" s="175"/>
      <c r="T316" s="383"/>
      <c r="U316" s="175"/>
      <c r="V316" s="175"/>
      <c r="W316" s="383"/>
      <c r="X316" s="175"/>
      <c r="Y316" s="175"/>
      <c r="Z316" s="383"/>
      <c r="AA316" s="222"/>
    </row>
    <row r="317" spans="1:27" s="199" customFormat="1" x14ac:dyDescent="0.15">
      <c r="A317" s="220"/>
      <c r="B317" s="220"/>
      <c r="C317" s="220"/>
      <c r="D317" s="220"/>
      <c r="E317" s="221"/>
      <c r="F317" s="221"/>
      <c r="G317" s="221"/>
      <c r="H317" s="221"/>
      <c r="I317" s="221"/>
      <c r="J317" s="221"/>
      <c r="K317" s="221"/>
      <c r="L317" s="415"/>
      <c r="M317" s="415"/>
      <c r="N317" s="415"/>
      <c r="O317" s="175"/>
      <c r="P317" s="175"/>
      <c r="Q317" s="175"/>
      <c r="R317" s="175"/>
      <c r="S317" s="175"/>
      <c r="T317" s="383"/>
      <c r="U317" s="175"/>
      <c r="V317" s="175"/>
      <c r="W317" s="383"/>
      <c r="X317" s="175"/>
      <c r="Y317" s="175"/>
      <c r="Z317" s="383"/>
      <c r="AA317" s="222"/>
    </row>
    <row r="318" spans="1:27" s="199" customFormat="1" x14ac:dyDescent="0.15">
      <c r="A318" s="220"/>
      <c r="B318" s="220"/>
      <c r="C318" s="220"/>
      <c r="D318" s="220"/>
      <c r="E318" s="221"/>
      <c r="F318" s="221"/>
      <c r="G318" s="221"/>
      <c r="H318" s="221"/>
      <c r="I318" s="221"/>
      <c r="J318" s="221"/>
      <c r="K318" s="221"/>
      <c r="L318" s="415"/>
      <c r="M318" s="415"/>
      <c r="N318" s="415"/>
      <c r="O318" s="175"/>
      <c r="P318" s="175"/>
      <c r="Q318" s="175"/>
      <c r="R318" s="175"/>
      <c r="S318" s="175"/>
      <c r="T318" s="383"/>
      <c r="U318" s="175"/>
      <c r="V318" s="175"/>
      <c r="W318" s="383"/>
      <c r="X318" s="175"/>
      <c r="Y318" s="175"/>
      <c r="Z318" s="383"/>
      <c r="AA318" s="222"/>
    </row>
    <row r="319" spans="1:27" s="199" customFormat="1" x14ac:dyDescent="0.15">
      <c r="A319" s="220"/>
      <c r="B319" s="220"/>
      <c r="C319" s="220"/>
      <c r="D319" s="220"/>
      <c r="E319" s="221"/>
      <c r="F319" s="221"/>
      <c r="G319" s="221"/>
      <c r="H319" s="221"/>
      <c r="I319" s="221"/>
      <c r="J319" s="221"/>
      <c r="K319" s="221"/>
      <c r="L319" s="415"/>
      <c r="M319" s="415"/>
      <c r="N319" s="415"/>
      <c r="O319" s="175"/>
      <c r="P319" s="175"/>
      <c r="Q319" s="175"/>
      <c r="R319" s="175"/>
      <c r="S319" s="175"/>
      <c r="T319" s="383"/>
      <c r="U319" s="175"/>
      <c r="V319" s="175"/>
      <c r="W319" s="383"/>
      <c r="X319" s="175"/>
      <c r="Y319" s="175"/>
      <c r="Z319" s="383"/>
      <c r="AA319" s="222"/>
    </row>
    <row r="320" spans="1:27" s="199" customFormat="1" x14ac:dyDescent="0.15">
      <c r="A320" s="220"/>
      <c r="B320" s="220"/>
      <c r="C320" s="220"/>
      <c r="D320" s="220"/>
      <c r="E320" s="221"/>
      <c r="F320" s="221"/>
      <c r="G320" s="221"/>
      <c r="H320" s="221"/>
      <c r="I320" s="221"/>
      <c r="J320" s="221"/>
      <c r="K320" s="221"/>
      <c r="L320" s="415"/>
      <c r="M320" s="415"/>
      <c r="N320" s="415"/>
      <c r="O320" s="175"/>
      <c r="P320" s="175"/>
      <c r="Q320" s="175"/>
      <c r="R320" s="175"/>
      <c r="S320" s="175"/>
      <c r="T320" s="383"/>
      <c r="U320" s="175"/>
      <c r="V320" s="175"/>
      <c r="W320" s="383"/>
      <c r="X320" s="175"/>
      <c r="Y320" s="175"/>
      <c r="Z320" s="383"/>
      <c r="AA320" s="222"/>
    </row>
    <row r="321" spans="1:27" s="199" customFormat="1" x14ac:dyDescent="0.15">
      <c r="A321" s="220"/>
      <c r="B321" s="220"/>
      <c r="C321" s="220"/>
      <c r="D321" s="220"/>
      <c r="E321" s="221"/>
      <c r="F321" s="221"/>
      <c r="G321" s="221"/>
      <c r="H321" s="221"/>
      <c r="I321" s="221"/>
      <c r="J321" s="221"/>
      <c r="K321" s="221"/>
      <c r="L321" s="415"/>
      <c r="M321" s="415"/>
      <c r="N321" s="415"/>
      <c r="O321" s="175"/>
      <c r="P321" s="175"/>
      <c r="Q321" s="175"/>
      <c r="R321" s="175"/>
      <c r="S321" s="175"/>
      <c r="T321" s="383"/>
      <c r="U321" s="175"/>
      <c r="V321" s="175"/>
      <c r="W321" s="383"/>
      <c r="X321" s="175"/>
      <c r="Y321" s="175"/>
      <c r="Z321" s="383"/>
      <c r="AA321" s="222"/>
    </row>
    <row r="322" spans="1:27" s="199" customFormat="1" x14ac:dyDescent="0.15">
      <c r="A322" s="220"/>
      <c r="B322" s="220"/>
      <c r="C322" s="220"/>
      <c r="D322" s="220"/>
      <c r="E322" s="221"/>
      <c r="F322" s="221"/>
      <c r="G322" s="221"/>
      <c r="H322" s="221"/>
      <c r="I322" s="221"/>
      <c r="J322" s="221"/>
      <c r="K322" s="221"/>
      <c r="L322" s="415"/>
      <c r="M322" s="415"/>
      <c r="N322" s="415"/>
      <c r="O322" s="175"/>
      <c r="P322" s="175"/>
      <c r="Q322" s="175"/>
      <c r="R322" s="175"/>
      <c r="S322" s="175"/>
      <c r="T322" s="383"/>
      <c r="U322" s="175"/>
      <c r="V322" s="175"/>
      <c r="W322" s="383"/>
      <c r="X322" s="175"/>
      <c r="Y322" s="175"/>
      <c r="Z322" s="383"/>
      <c r="AA322" s="222"/>
    </row>
    <row r="323" spans="1:27" s="199" customFormat="1" x14ac:dyDescent="0.15">
      <c r="A323" s="220"/>
      <c r="B323" s="220"/>
      <c r="C323" s="220"/>
      <c r="D323" s="220"/>
      <c r="E323" s="221"/>
      <c r="F323" s="221"/>
      <c r="G323" s="221"/>
      <c r="H323" s="221"/>
      <c r="I323" s="221"/>
      <c r="J323" s="221"/>
      <c r="K323" s="221"/>
      <c r="L323" s="415"/>
      <c r="M323" s="415"/>
      <c r="N323" s="415"/>
      <c r="O323" s="175"/>
      <c r="P323" s="175"/>
      <c r="Q323" s="175"/>
      <c r="R323" s="175"/>
      <c r="S323" s="175"/>
      <c r="T323" s="383"/>
      <c r="U323" s="175"/>
      <c r="V323" s="175"/>
      <c r="W323" s="383"/>
      <c r="X323" s="175"/>
      <c r="Y323" s="175"/>
      <c r="Z323" s="383"/>
      <c r="AA323" s="222"/>
    </row>
    <row r="324" spans="1:27" s="199" customFormat="1" x14ac:dyDescent="0.15">
      <c r="A324" s="220"/>
      <c r="B324" s="220"/>
      <c r="C324" s="220"/>
      <c r="D324" s="220"/>
      <c r="E324" s="221"/>
      <c r="F324" s="221"/>
      <c r="G324" s="221"/>
      <c r="H324" s="221"/>
      <c r="I324" s="221"/>
      <c r="J324" s="221"/>
      <c r="K324" s="221"/>
      <c r="L324" s="415"/>
      <c r="M324" s="415"/>
      <c r="N324" s="415"/>
      <c r="O324" s="175"/>
      <c r="P324" s="175"/>
      <c r="Q324" s="175"/>
      <c r="R324" s="175"/>
      <c r="S324" s="175"/>
      <c r="T324" s="383"/>
      <c r="U324" s="175"/>
      <c r="V324" s="175"/>
      <c r="W324" s="383"/>
      <c r="X324" s="175"/>
      <c r="Y324" s="175"/>
      <c r="Z324" s="383"/>
      <c r="AA324" s="222"/>
    </row>
    <row r="325" spans="1:27" s="199" customFormat="1" x14ac:dyDescent="0.15">
      <c r="A325" s="220"/>
      <c r="B325" s="220"/>
      <c r="C325" s="220"/>
      <c r="D325" s="220"/>
      <c r="E325" s="221"/>
      <c r="F325" s="221"/>
      <c r="G325" s="221"/>
      <c r="H325" s="221"/>
      <c r="I325" s="221"/>
      <c r="J325" s="221"/>
      <c r="K325" s="221"/>
      <c r="L325" s="415"/>
      <c r="M325" s="415"/>
      <c r="N325" s="415"/>
      <c r="O325" s="175"/>
      <c r="P325" s="175"/>
      <c r="Q325" s="175"/>
      <c r="R325" s="175"/>
      <c r="S325" s="175"/>
      <c r="T325" s="383"/>
      <c r="U325" s="175"/>
      <c r="V325" s="175"/>
      <c r="W325" s="383"/>
      <c r="X325" s="175"/>
      <c r="Y325" s="175"/>
      <c r="Z325" s="383"/>
      <c r="AA325" s="222"/>
    </row>
    <row r="326" spans="1:27" s="199" customFormat="1" x14ac:dyDescent="0.15">
      <c r="A326" s="220"/>
      <c r="B326" s="220"/>
      <c r="C326" s="220"/>
      <c r="D326" s="220"/>
      <c r="E326" s="221"/>
      <c r="F326" s="221"/>
      <c r="G326" s="221"/>
      <c r="H326" s="221"/>
      <c r="I326" s="221"/>
      <c r="J326" s="221"/>
      <c r="K326" s="221"/>
      <c r="L326" s="415"/>
      <c r="M326" s="415"/>
      <c r="N326" s="415"/>
      <c r="O326" s="175"/>
      <c r="P326" s="175"/>
      <c r="Q326" s="175"/>
      <c r="R326" s="175"/>
      <c r="S326" s="175"/>
      <c r="T326" s="383"/>
      <c r="U326" s="175"/>
      <c r="V326" s="175"/>
      <c r="W326" s="383"/>
      <c r="X326" s="175"/>
      <c r="Y326" s="175"/>
      <c r="Z326" s="383"/>
      <c r="AA326" s="222"/>
    </row>
    <row r="327" spans="1:27" s="199" customFormat="1" x14ac:dyDescent="0.15">
      <c r="A327" s="220"/>
      <c r="B327" s="220"/>
      <c r="C327" s="220"/>
      <c r="D327" s="220"/>
      <c r="E327" s="221"/>
      <c r="F327" s="221"/>
      <c r="G327" s="221"/>
      <c r="H327" s="221"/>
      <c r="I327" s="221"/>
      <c r="J327" s="221"/>
      <c r="K327" s="221"/>
      <c r="L327" s="415"/>
      <c r="M327" s="415"/>
      <c r="N327" s="415"/>
      <c r="O327" s="175"/>
      <c r="P327" s="175"/>
      <c r="Q327" s="175"/>
      <c r="R327" s="175"/>
      <c r="S327" s="175"/>
      <c r="T327" s="383"/>
      <c r="U327" s="175"/>
      <c r="V327" s="175"/>
      <c r="W327" s="383"/>
      <c r="X327" s="175"/>
      <c r="Y327" s="175"/>
      <c r="Z327" s="383"/>
      <c r="AA327" s="222"/>
    </row>
    <row r="328" spans="1:27" s="199" customFormat="1" x14ac:dyDescent="0.15">
      <c r="A328" s="220"/>
      <c r="B328" s="220"/>
      <c r="C328" s="220"/>
      <c r="D328" s="220"/>
      <c r="E328" s="221"/>
      <c r="F328" s="221"/>
      <c r="G328" s="221"/>
      <c r="H328" s="221"/>
      <c r="I328" s="221"/>
      <c r="J328" s="221"/>
      <c r="K328" s="221"/>
      <c r="L328" s="415"/>
      <c r="M328" s="415"/>
      <c r="N328" s="415"/>
      <c r="O328" s="175"/>
      <c r="P328" s="175"/>
      <c r="Q328" s="175"/>
      <c r="R328" s="175"/>
      <c r="S328" s="175"/>
      <c r="T328" s="383"/>
      <c r="U328" s="175"/>
      <c r="V328" s="175"/>
      <c r="W328" s="383"/>
      <c r="X328" s="175"/>
      <c r="Y328" s="175"/>
      <c r="Z328" s="383"/>
      <c r="AA328" s="222"/>
    </row>
    <row r="329" spans="1:27" s="199" customFormat="1" x14ac:dyDescent="0.15">
      <c r="A329" s="220"/>
      <c r="B329" s="220"/>
      <c r="C329" s="220"/>
      <c r="D329" s="220"/>
      <c r="E329" s="221"/>
      <c r="F329" s="221"/>
      <c r="G329" s="221"/>
      <c r="H329" s="221"/>
      <c r="I329" s="221"/>
      <c r="J329" s="221"/>
      <c r="K329" s="221"/>
      <c r="L329" s="415"/>
      <c r="M329" s="415"/>
      <c r="N329" s="415"/>
      <c r="O329" s="175"/>
      <c r="P329" s="175"/>
      <c r="Q329" s="175"/>
      <c r="R329" s="175"/>
      <c r="S329" s="175"/>
      <c r="T329" s="383"/>
      <c r="U329" s="175"/>
      <c r="V329" s="175"/>
      <c r="W329" s="383"/>
      <c r="X329" s="175"/>
      <c r="Y329" s="175"/>
      <c r="Z329" s="383"/>
      <c r="AA329" s="222"/>
    </row>
    <row r="330" spans="1:27" s="199" customFormat="1" x14ac:dyDescent="0.15">
      <c r="A330" s="220"/>
      <c r="B330" s="220"/>
      <c r="C330" s="220"/>
      <c r="D330" s="220"/>
      <c r="E330" s="221"/>
      <c r="F330" s="221"/>
      <c r="G330" s="221"/>
      <c r="H330" s="221"/>
      <c r="I330" s="221"/>
      <c r="J330" s="221"/>
      <c r="K330" s="221"/>
      <c r="L330" s="415"/>
      <c r="M330" s="415"/>
      <c r="N330" s="415"/>
      <c r="O330" s="175"/>
      <c r="P330" s="175"/>
      <c r="Q330" s="175"/>
      <c r="R330" s="175"/>
      <c r="S330" s="175"/>
      <c r="T330" s="383"/>
      <c r="U330" s="175"/>
      <c r="V330" s="175"/>
      <c r="W330" s="383"/>
      <c r="X330" s="175"/>
      <c r="Y330" s="175"/>
      <c r="Z330" s="383"/>
      <c r="AA330" s="222"/>
    </row>
    <row r="331" spans="1:27" s="199" customFormat="1" x14ac:dyDescent="0.15">
      <c r="A331" s="220"/>
      <c r="B331" s="220"/>
      <c r="C331" s="220"/>
      <c r="D331" s="220"/>
      <c r="E331" s="221"/>
      <c r="F331" s="221"/>
      <c r="G331" s="221"/>
      <c r="H331" s="221"/>
      <c r="I331" s="221"/>
      <c r="J331" s="221"/>
      <c r="K331" s="221"/>
      <c r="L331" s="415"/>
      <c r="M331" s="415"/>
      <c r="N331" s="415"/>
      <c r="O331" s="175"/>
      <c r="P331" s="175"/>
      <c r="Q331" s="175"/>
      <c r="R331" s="175"/>
      <c r="S331" s="175"/>
      <c r="T331" s="383"/>
      <c r="U331" s="175"/>
      <c r="V331" s="175"/>
      <c r="W331" s="383"/>
      <c r="X331" s="175"/>
      <c r="Y331" s="175"/>
      <c r="Z331" s="383"/>
      <c r="AA331" s="222"/>
    </row>
    <row r="332" spans="1:27" s="199" customFormat="1" x14ac:dyDescent="0.15">
      <c r="A332" s="220"/>
      <c r="B332" s="220"/>
      <c r="C332" s="220"/>
      <c r="D332" s="220"/>
      <c r="E332" s="221"/>
      <c r="F332" s="221"/>
      <c r="G332" s="221"/>
      <c r="H332" s="221"/>
      <c r="I332" s="221"/>
      <c r="J332" s="221"/>
      <c r="K332" s="221"/>
      <c r="L332" s="415"/>
      <c r="M332" s="415"/>
      <c r="N332" s="415"/>
      <c r="O332" s="175"/>
      <c r="P332" s="175"/>
      <c r="Q332" s="175"/>
      <c r="R332" s="175"/>
      <c r="S332" s="175"/>
      <c r="T332" s="383"/>
      <c r="U332" s="175"/>
      <c r="V332" s="175"/>
      <c r="W332" s="383"/>
      <c r="X332" s="175"/>
      <c r="Y332" s="175"/>
      <c r="Z332" s="383"/>
      <c r="AA332" s="222"/>
    </row>
    <row r="333" spans="1:27" s="199" customFormat="1" x14ac:dyDescent="0.15">
      <c r="A333" s="220"/>
      <c r="B333" s="220"/>
      <c r="C333" s="220"/>
      <c r="D333" s="220"/>
      <c r="E333" s="221"/>
      <c r="F333" s="221"/>
      <c r="G333" s="221"/>
      <c r="H333" s="221"/>
      <c r="I333" s="221"/>
      <c r="J333" s="221"/>
      <c r="K333" s="221"/>
      <c r="L333" s="415"/>
      <c r="M333" s="415"/>
      <c r="N333" s="415"/>
      <c r="O333" s="175"/>
      <c r="P333" s="175"/>
      <c r="Q333" s="175"/>
      <c r="R333" s="175"/>
      <c r="S333" s="175"/>
      <c r="T333" s="383"/>
      <c r="U333" s="175"/>
      <c r="V333" s="175"/>
      <c r="W333" s="383"/>
      <c r="X333" s="175"/>
      <c r="Y333" s="175"/>
      <c r="Z333" s="383"/>
      <c r="AA333" s="222"/>
    </row>
    <row r="334" spans="1:27" s="199" customFormat="1" x14ac:dyDescent="0.15">
      <c r="A334" s="220"/>
      <c r="B334" s="220"/>
      <c r="C334" s="220"/>
      <c r="D334" s="220"/>
      <c r="E334" s="221"/>
      <c r="F334" s="221"/>
      <c r="G334" s="221"/>
      <c r="H334" s="221"/>
      <c r="I334" s="221"/>
      <c r="J334" s="221"/>
      <c r="K334" s="221"/>
      <c r="L334" s="415"/>
      <c r="M334" s="415"/>
      <c r="N334" s="415"/>
      <c r="O334" s="175"/>
      <c r="P334" s="175"/>
      <c r="Q334" s="175"/>
      <c r="R334" s="175"/>
      <c r="S334" s="175"/>
      <c r="T334" s="383"/>
      <c r="U334" s="175"/>
      <c r="V334" s="175"/>
      <c r="W334" s="383"/>
      <c r="X334" s="175"/>
      <c r="Y334" s="175"/>
      <c r="Z334" s="383"/>
      <c r="AA334" s="222"/>
    </row>
    <row r="335" spans="1:27" s="199" customFormat="1" x14ac:dyDescent="0.15">
      <c r="A335" s="220"/>
      <c r="B335" s="220"/>
      <c r="C335" s="220"/>
      <c r="D335" s="220"/>
      <c r="E335" s="221"/>
      <c r="F335" s="221"/>
      <c r="G335" s="221"/>
      <c r="H335" s="221"/>
      <c r="I335" s="221"/>
      <c r="J335" s="221"/>
      <c r="K335" s="221"/>
      <c r="L335" s="415"/>
      <c r="M335" s="415"/>
      <c r="N335" s="415"/>
      <c r="O335" s="175"/>
      <c r="P335" s="175"/>
      <c r="Q335" s="175"/>
      <c r="R335" s="175"/>
      <c r="S335" s="175"/>
      <c r="T335" s="383"/>
      <c r="U335" s="175"/>
      <c r="V335" s="175"/>
      <c r="W335" s="383"/>
      <c r="X335" s="175"/>
      <c r="Y335" s="175"/>
      <c r="Z335" s="383"/>
      <c r="AA335" s="222"/>
    </row>
    <row r="336" spans="1:27" s="199" customFormat="1" x14ac:dyDescent="0.15">
      <c r="A336" s="220"/>
      <c r="B336" s="220"/>
      <c r="C336" s="220"/>
      <c r="D336" s="220"/>
      <c r="E336" s="221"/>
      <c r="F336" s="221"/>
      <c r="G336" s="221"/>
      <c r="H336" s="221"/>
      <c r="I336" s="221"/>
      <c r="J336" s="221"/>
      <c r="K336" s="221"/>
      <c r="L336" s="415"/>
      <c r="M336" s="415"/>
      <c r="N336" s="415"/>
      <c r="O336" s="175"/>
      <c r="P336" s="175"/>
      <c r="Q336" s="175"/>
      <c r="R336" s="175"/>
      <c r="S336" s="175"/>
      <c r="T336" s="383"/>
      <c r="U336" s="175"/>
      <c r="V336" s="175"/>
      <c r="W336" s="383"/>
      <c r="X336" s="175"/>
      <c r="Y336" s="175"/>
      <c r="Z336" s="383"/>
      <c r="AA336" s="222"/>
    </row>
    <row r="337" spans="1:27" s="199" customFormat="1" x14ac:dyDescent="0.15">
      <c r="A337" s="220"/>
      <c r="B337" s="220"/>
      <c r="C337" s="220"/>
      <c r="D337" s="220"/>
      <c r="E337" s="221"/>
      <c r="F337" s="221"/>
      <c r="G337" s="221"/>
      <c r="H337" s="221"/>
      <c r="I337" s="221"/>
      <c r="J337" s="221"/>
      <c r="K337" s="221"/>
      <c r="L337" s="415"/>
      <c r="M337" s="415"/>
      <c r="N337" s="415"/>
      <c r="O337" s="175"/>
      <c r="P337" s="175"/>
      <c r="Q337" s="175"/>
      <c r="R337" s="175"/>
      <c r="S337" s="175"/>
      <c r="T337" s="383"/>
      <c r="U337" s="175"/>
      <c r="V337" s="175"/>
      <c r="W337" s="383"/>
      <c r="X337" s="175"/>
      <c r="Y337" s="175"/>
      <c r="Z337" s="383"/>
      <c r="AA337" s="222"/>
    </row>
    <row r="338" spans="1:27" s="199" customFormat="1" x14ac:dyDescent="0.15">
      <c r="A338" s="220"/>
      <c r="B338" s="220"/>
      <c r="C338" s="220"/>
      <c r="D338" s="220"/>
      <c r="E338" s="221"/>
      <c r="F338" s="221"/>
      <c r="G338" s="221"/>
      <c r="H338" s="221"/>
      <c r="I338" s="221"/>
      <c r="J338" s="221"/>
      <c r="K338" s="221"/>
      <c r="L338" s="415"/>
      <c r="M338" s="415"/>
      <c r="N338" s="415"/>
      <c r="O338" s="175"/>
      <c r="P338" s="175"/>
      <c r="Q338" s="175"/>
      <c r="R338" s="175"/>
      <c r="S338" s="175"/>
      <c r="T338" s="383"/>
      <c r="U338" s="175"/>
      <c r="V338" s="175"/>
      <c r="W338" s="383"/>
      <c r="X338" s="175"/>
      <c r="Y338" s="175"/>
      <c r="Z338" s="383"/>
      <c r="AA338" s="222"/>
    </row>
    <row r="339" spans="1:27" s="199" customFormat="1" x14ac:dyDescent="0.15">
      <c r="A339" s="220"/>
      <c r="B339" s="220"/>
      <c r="C339" s="220"/>
      <c r="D339" s="220"/>
      <c r="E339" s="221"/>
      <c r="F339" s="221"/>
      <c r="G339" s="221"/>
      <c r="H339" s="221"/>
      <c r="I339" s="221"/>
      <c r="J339" s="221"/>
      <c r="K339" s="221"/>
      <c r="L339" s="415"/>
      <c r="M339" s="415"/>
      <c r="N339" s="415"/>
      <c r="O339" s="175"/>
      <c r="P339" s="175"/>
      <c r="Q339" s="175"/>
      <c r="R339" s="175"/>
      <c r="S339" s="175"/>
      <c r="T339" s="383"/>
      <c r="U339" s="175"/>
      <c r="V339" s="175"/>
      <c r="W339" s="383"/>
      <c r="X339" s="175"/>
      <c r="Y339" s="175"/>
      <c r="Z339" s="383"/>
      <c r="AA339" s="222"/>
    </row>
    <row r="340" spans="1:27" s="199" customFormat="1" x14ac:dyDescent="0.15">
      <c r="A340" s="220"/>
      <c r="B340" s="220"/>
      <c r="C340" s="220"/>
      <c r="D340" s="220"/>
      <c r="E340" s="221"/>
      <c r="F340" s="221"/>
      <c r="G340" s="221"/>
      <c r="H340" s="221"/>
      <c r="I340" s="221"/>
      <c r="J340" s="221"/>
      <c r="K340" s="221"/>
      <c r="L340" s="415"/>
      <c r="M340" s="415"/>
      <c r="N340" s="415"/>
      <c r="O340" s="175"/>
      <c r="P340" s="175"/>
      <c r="Q340" s="175"/>
      <c r="R340" s="175"/>
      <c r="S340" s="175"/>
      <c r="T340" s="383"/>
      <c r="U340" s="175"/>
      <c r="V340" s="175"/>
      <c r="W340" s="383"/>
      <c r="X340" s="175"/>
      <c r="Y340" s="175"/>
      <c r="Z340" s="383"/>
      <c r="AA340" s="222"/>
    </row>
    <row r="341" spans="1:27" s="199" customFormat="1" x14ac:dyDescent="0.15">
      <c r="A341" s="220"/>
      <c r="B341" s="220"/>
      <c r="C341" s="220"/>
      <c r="D341" s="220"/>
      <c r="E341" s="221"/>
      <c r="F341" s="221"/>
      <c r="G341" s="221"/>
      <c r="H341" s="221"/>
      <c r="I341" s="221"/>
      <c r="J341" s="221"/>
      <c r="K341" s="221"/>
      <c r="L341" s="415"/>
      <c r="M341" s="415"/>
      <c r="N341" s="415"/>
      <c r="O341" s="175"/>
      <c r="P341" s="175"/>
      <c r="Q341" s="175"/>
      <c r="R341" s="175"/>
      <c r="S341" s="175"/>
      <c r="T341" s="383"/>
      <c r="U341" s="175"/>
      <c r="V341" s="175"/>
      <c r="W341" s="383"/>
      <c r="X341" s="175"/>
      <c r="Y341" s="175"/>
      <c r="Z341" s="383"/>
      <c r="AA341" s="222"/>
    </row>
    <row r="342" spans="1:27" s="199" customFormat="1" x14ac:dyDescent="0.15">
      <c r="A342" s="220"/>
      <c r="B342" s="220"/>
      <c r="C342" s="220"/>
      <c r="D342" s="220"/>
      <c r="E342" s="221"/>
      <c r="F342" s="221"/>
      <c r="G342" s="221"/>
      <c r="H342" s="221"/>
      <c r="I342" s="221"/>
      <c r="J342" s="221"/>
      <c r="K342" s="221"/>
      <c r="L342" s="415"/>
      <c r="M342" s="415"/>
      <c r="N342" s="415"/>
      <c r="O342" s="175"/>
      <c r="P342" s="175"/>
      <c r="Q342" s="175"/>
      <c r="R342" s="175"/>
      <c r="S342" s="175"/>
      <c r="T342" s="383"/>
      <c r="U342" s="175"/>
      <c r="V342" s="175"/>
      <c r="W342" s="383"/>
      <c r="X342" s="175"/>
      <c r="Y342" s="175"/>
      <c r="Z342" s="383"/>
      <c r="AA342" s="222"/>
    </row>
    <row r="343" spans="1:27" s="199" customFormat="1" x14ac:dyDescent="0.15">
      <c r="A343" s="220"/>
      <c r="B343" s="220"/>
      <c r="C343" s="220"/>
      <c r="D343" s="220"/>
      <c r="E343" s="221"/>
      <c r="F343" s="221"/>
      <c r="G343" s="221"/>
      <c r="H343" s="221"/>
      <c r="I343" s="221"/>
      <c r="J343" s="221"/>
      <c r="K343" s="221"/>
      <c r="L343" s="415"/>
      <c r="M343" s="415"/>
      <c r="N343" s="415"/>
      <c r="O343" s="175"/>
      <c r="P343" s="175"/>
      <c r="Q343" s="175"/>
      <c r="R343" s="175"/>
      <c r="S343" s="175"/>
      <c r="T343" s="383"/>
      <c r="U343" s="175"/>
      <c r="V343" s="175"/>
      <c r="W343" s="383"/>
      <c r="X343" s="175"/>
      <c r="Y343" s="175"/>
      <c r="Z343" s="383"/>
      <c r="AA343" s="222"/>
    </row>
    <row r="344" spans="1:27" s="199" customFormat="1" x14ac:dyDescent="0.15">
      <c r="A344" s="220"/>
      <c r="B344" s="220"/>
      <c r="C344" s="220"/>
      <c r="D344" s="220"/>
      <c r="E344" s="221"/>
      <c r="F344" s="221"/>
      <c r="G344" s="221"/>
      <c r="H344" s="221"/>
      <c r="I344" s="221"/>
      <c r="J344" s="221"/>
      <c r="K344" s="221"/>
      <c r="L344" s="415"/>
      <c r="M344" s="415"/>
      <c r="N344" s="415"/>
      <c r="O344" s="175"/>
      <c r="P344" s="175"/>
      <c r="Q344" s="175"/>
      <c r="R344" s="175"/>
      <c r="S344" s="175"/>
      <c r="T344" s="383"/>
      <c r="U344" s="175"/>
      <c r="V344" s="175"/>
      <c r="W344" s="383"/>
      <c r="X344" s="175"/>
      <c r="Y344" s="175"/>
      <c r="Z344" s="383"/>
      <c r="AA344" s="222"/>
    </row>
    <row r="345" spans="1:27" s="199" customFormat="1" x14ac:dyDescent="0.15">
      <c r="A345" s="220"/>
      <c r="B345" s="220"/>
      <c r="C345" s="220"/>
      <c r="D345" s="220"/>
      <c r="E345" s="221"/>
      <c r="F345" s="221"/>
      <c r="G345" s="221"/>
      <c r="H345" s="221"/>
      <c r="I345" s="221"/>
      <c r="J345" s="221"/>
      <c r="K345" s="221"/>
      <c r="L345" s="415"/>
      <c r="M345" s="415"/>
      <c r="N345" s="415"/>
      <c r="O345" s="175"/>
      <c r="P345" s="175"/>
      <c r="Q345" s="175"/>
      <c r="R345" s="175"/>
      <c r="S345" s="175"/>
      <c r="T345" s="383"/>
      <c r="U345" s="175"/>
      <c r="V345" s="175"/>
      <c r="W345" s="383"/>
      <c r="X345" s="175"/>
      <c r="Y345" s="175"/>
      <c r="Z345" s="383"/>
      <c r="AA345" s="222"/>
    </row>
    <row r="346" spans="1:27" s="199" customFormat="1" x14ac:dyDescent="0.15">
      <c r="A346" s="220"/>
      <c r="B346" s="220"/>
      <c r="C346" s="220"/>
      <c r="D346" s="220"/>
      <c r="E346" s="221"/>
      <c r="F346" s="221"/>
      <c r="G346" s="221"/>
      <c r="H346" s="221"/>
      <c r="I346" s="221"/>
      <c r="J346" s="221"/>
      <c r="K346" s="221"/>
      <c r="L346" s="415"/>
      <c r="M346" s="415"/>
      <c r="N346" s="415"/>
      <c r="O346" s="175"/>
      <c r="P346" s="175"/>
      <c r="Q346" s="175"/>
      <c r="R346" s="175"/>
      <c r="S346" s="175"/>
      <c r="T346" s="383"/>
      <c r="U346" s="175"/>
      <c r="V346" s="175"/>
      <c r="W346" s="383"/>
      <c r="X346" s="175"/>
      <c r="Y346" s="175"/>
      <c r="Z346" s="383"/>
      <c r="AA346" s="222"/>
    </row>
    <row r="347" spans="1:27" s="199" customFormat="1" x14ac:dyDescent="0.15">
      <c r="A347" s="220"/>
      <c r="B347" s="220"/>
      <c r="C347" s="220"/>
      <c r="D347" s="220"/>
      <c r="E347" s="221"/>
      <c r="F347" s="221"/>
      <c r="G347" s="221"/>
      <c r="H347" s="221"/>
      <c r="I347" s="221"/>
      <c r="J347" s="221"/>
      <c r="K347" s="221"/>
      <c r="L347" s="415"/>
      <c r="M347" s="415"/>
      <c r="N347" s="415"/>
      <c r="O347" s="175"/>
      <c r="P347" s="175"/>
      <c r="Q347" s="175"/>
      <c r="R347" s="175"/>
      <c r="S347" s="175"/>
      <c r="T347" s="383"/>
      <c r="U347" s="175"/>
      <c r="V347" s="175"/>
      <c r="W347" s="383"/>
      <c r="X347" s="175"/>
      <c r="Y347" s="175"/>
      <c r="Z347" s="383"/>
      <c r="AA347" s="222"/>
    </row>
    <row r="348" spans="1:27" s="199" customFormat="1" x14ac:dyDescent="0.15">
      <c r="A348" s="220"/>
      <c r="B348" s="220"/>
      <c r="C348" s="220"/>
      <c r="D348" s="220"/>
      <c r="E348" s="221"/>
      <c r="F348" s="221"/>
      <c r="G348" s="221"/>
      <c r="H348" s="221"/>
      <c r="I348" s="221"/>
      <c r="J348" s="221"/>
      <c r="K348" s="221"/>
      <c r="L348" s="415"/>
      <c r="M348" s="415"/>
      <c r="N348" s="415"/>
      <c r="O348" s="175"/>
      <c r="P348" s="175"/>
      <c r="Q348" s="175"/>
      <c r="R348" s="175"/>
      <c r="S348" s="175"/>
      <c r="T348" s="383"/>
      <c r="U348" s="175"/>
      <c r="V348" s="175"/>
      <c r="W348" s="383"/>
      <c r="X348" s="175"/>
      <c r="Y348" s="175"/>
      <c r="Z348" s="383"/>
      <c r="AA348" s="222"/>
    </row>
    <row r="349" spans="1:27" s="199" customFormat="1" x14ac:dyDescent="0.15">
      <c r="A349" s="220"/>
      <c r="B349" s="220"/>
      <c r="C349" s="220"/>
      <c r="D349" s="220"/>
      <c r="E349" s="221"/>
      <c r="F349" s="221"/>
      <c r="G349" s="221"/>
      <c r="H349" s="221"/>
      <c r="I349" s="221"/>
      <c r="J349" s="221"/>
      <c r="K349" s="221"/>
      <c r="L349" s="415"/>
      <c r="M349" s="415"/>
      <c r="N349" s="415"/>
      <c r="O349" s="175"/>
      <c r="P349" s="175"/>
      <c r="Q349" s="175"/>
      <c r="R349" s="175"/>
      <c r="S349" s="175"/>
      <c r="T349" s="383"/>
      <c r="U349" s="175"/>
      <c r="V349" s="175"/>
      <c r="W349" s="383"/>
      <c r="X349" s="175"/>
      <c r="Y349" s="175"/>
      <c r="Z349" s="383"/>
      <c r="AA349" s="222"/>
    </row>
  </sheetData>
  <mergeCells count="29">
    <mergeCell ref="Y2:AA2"/>
    <mergeCell ref="R6:T6"/>
    <mergeCell ref="X6:Z6"/>
    <mergeCell ref="Y7:Z7"/>
    <mergeCell ref="A4:Z4"/>
    <mergeCell ref="A6:A8"/>
    <mergeCell ref="B6:B8"/>
    <mergeCell ref="L6:N6"/>
    <mergeCell ref="I7:I8"/>
    <mergeCell ref="J7:K7"/>
    <mergeCell ref="C6:C8"/>
    <mergeCell ref="D6:D8"/>
    <mergeCell ref="E6:E8"/>
    <mergeCell ref="F6:H6"/>
    <mergeCell ref="I6:K6"/>
    <mergeCell ref="F7:F8"/>
    <mergeCell ref="L7:L8"/>
    <mergeCell ref="M7:N7"/>
    <mergeCell ref="R7:R8"/>
    <mergeCell ref="S7:T7"/>
    <mergeCell ref="G7:H7"/>
    <mergeCell ref="O6:Q6"/>
    <mergeCell ref="O7:O8"/>
    <mergeCell ref="P7:Q7"/>
    <mergeCell ref="AA7:AA8"/>
    <mergeCell ref="X7:X8"/>
    <mergeCell ref="U6:W6"/>
    <mergeCell ref="U7:U8"/>
    <mergeCell ref="V7:W7"/>
  </mergeCells>
  <phoneticPr fontId="0" type="noConversion"/>
  <pageMargins left="0.7" right="0.7" top="0.75" bottom="0.75" header="0.3" footer="0.3"/>
  <pageSetup paperSize="9" scale="56" orientation="landscape" r:id="rId1"/>
  <rowBreaks count="1" manualBreakCount="1">
    <brk id="87" max="16383" man="1"/>
  </rowBreaks>
  <colBreaks count="1" manualBreakCount="1">
    <brk id="27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58"/>
  <sheetViews>
    <sheetView view="pageBreakPreview" zoomScale="120" zoomScaleNormal="100" zoomScaleSheetLayoutView="120" workbookViewId="0">
      <selection activeCell="A3" sqref="A3:X3"/>
    </sheetView>
  </sheetViews>
  <sheetFormatPr defaultRowHeight="10.5" x14ac:dyDescent="0.15"/>
  <cols>
    <col min="1" max="1" width="11.33203125" style="2" customWidth="1"/>
    <col min="2" max="2" width="52" style="3" customWidth="1"/>
    <col min="3" max="3" width="6.5" style="2" customWidth="1"/>
    <col min="4" max="4" width="14" style="2" hidden="1" customWidth="1"/>
    <col min="5" max="5" width="13.1640625" style="2" hidden="1" customWidth="1"/>
    <col min="6" max="6" width="12" style="2" hidden="1" customWidth="1"/>
    <col min="7" max="8" width="15.33203125" style="2" customWidth="1"/>
    <col min="9" max="9" width="16.6640625" style="2" customWidth="1"/>
    <col min="10" max="10" width="13.83203125" style="1" customWidth="1"/>
    <col min="11" max="11" width="12.5" style="79" customWidth="1"/>
    <col min="12" max="12" width="16.5" style="1" customWidth="1"/>
    <col min="13" max="13" width="0.33203125" style="1" customWidth="1"/>
    <col min="14" max="14" width="8.5" style="1" hidden="1" customWidth="1"/>
    <col min="15" max="15" width="13" style="1" hidden="1" customWidth="1"/>
    <col min="16" max="16" width="15.1640625" style="79" customWidth="1"/>
    <col min="17" max="17" width="13" style="79" customWidth="1"/>
    <col min="18" max="18" width="13.83203125" style="79" customWidth="1"/>
    <col min="19" max="19" width="14" style="79" customWidth="1"/>
    <col min="20" max="20" width="15.5" style="79" customWidth="1"/>
    <col min="21" max="21" width="13.1640625" style="79" customWidth="1"/>
    <col min="22" max="22" width="14" style="79" customWidth="1"/>
    <col min="23" max="23" width="15.5" style="79" customWidth="1"/>
    <col min="24" max="24" width="13.1640625" style="79" customWidth="1"/>
    <col min="25" max="25" width="9" customWidth="1"/>
    <col min="26" max="26" width="9.33203125" customWidth="1"/>
  </cols>
  <sheetData>
    <row r="1" spans="1:24" ht="24" customHeight="1" x14ac:dyDescent="0.15"/>
    <row r="2" spans="1:24" ht="27" customHeight="1" x14ac:dyDescent="0.15">
      <c r="A2" s="28"/>
      <c r="B2" s="29"/>
      <c r="C2" s="28"/>
      <c r="D2" s="28"/>
      <c r="E2" s="28"/>
      <c r="F2" s="28"/>
      <c r="G2" s="28"/>
      <c r="H2" s="28"/>
      <c r="I2" s="28"/>
      <c r="J2" s="30"/>
      <c r="K2" s="82"/>
      <c r="L2" s="38"/>
      <c r="M2" s="38"/>
      <c r="N2" s="38"/>
      <c r="O2" s="38"/>
      <c r="P2" s="82"/>
      <c r="Q2" s="82"/>
      <c r="R2" s="99"/>
      <c r="S2" s="82"/>
      <c r="T2" s="58"/>
      <c r="U2" s="58"/>
      <c r="V2" s="82"/>
      <c r="W2" s="58" t="s">
        <v>61</v>
      </c>
      <c r="X2" s="58"/>
    </row>
    <row r="3" spans="1:24" ht="42.75" customHeight="1" x14ac:dyDescent="0.15">
      <c r="A3" s="503" t="s">
        <v>895</v>
      </c>
      <c r="B3" s="503"/>
      <c r="C3" s="503"/>
      <c r="D3" s="503"/>
      <c r="E3" s="503"/>
      <c r="F3" s="503"/>
      <c r="G3" s="503"/>
      <c r="H3" s="503"/>
      <c r="I3" s="503"/>
      <c r="J3" s="503"/>
      <c r="K3" s="503"/>
      <c r="L3" s="503"/>
      <c r="M3" s="503"/>
      <c r="N3" s="503"/>
      <c r="O3" s="503"/>
      <c r="P3" s="503"/>
      <c r="Q3" s="503"/>
      <c r="R3" s="503"/>
      <c r="S3" s="503"/>
      <c r="T3" s="503"/>
      <c r="U3" s="503"/>
      <c r="V3" s="503"/>
      <c r="W3" s="503"/>
      <c r="X3" s="503"/>
    </row>
    <row r="4" spans="1:24" ht="18.75" customHeight="1" x14ac:dyDescent="0.15">
      <c r="A4" s="28"/>
      <c r="B4" s="29"/>
      <c r="C4" s="28"/>
      <c r="D4" s="28"/>
      <c r="E4" s="28"/>
      <c r="F4" s="28"/>
      <c r="G4" s="28"/>
      <c r="H4" s="28"/>
      <c r="I4" s="28"/>
      <c r="J4" s="30"/>
      <c r="K4" s="82"/>
      <c r="L4" s="30"/>
      <c r="M4" s="30"/>
      <c r="N4" s="30"/>
      <c r="O4" s="30"/>
      <c r="P4" s="82"/>
      <c r="Q4" s="82"/>
      <c r="R4" s="82"/>
      <c r="S4" s="82"/>
      <c r="T4" s="82"/>
      <c r="V4" s="82"/>
      <c r="W4" s="82"/>
    </row>
    <row r="5" spans="1:24" ht="23.25" customHeight="1" x14ac:dyDescent="0.15">
      <c r="A5" s="464" t="s">
        <v>849</v>
      </c>
      <c r="B5" s="504" t="s">
        <v>441</v>
      </c>
      <c r="C5" s="464" t="s">
        <v>442</v>
      </c>
      <c r="D5" s="505" t="s">
        <v>66</v>
      </c>
      <c r="E5" s="505"/>
      <c r="F5" s="505"/>
      <c r="G5" s="505" t="s">
        <v>890</v>
      </c>
      <c r="H5" s="505"/>
      <c r="I5" s="505"/>
      <c r="J5" s="505" t="s">
        <v>891</v>
      </c>
      <c r="K5" s="505"/>
      <c r="L5" s="505"/>
      <c r="M5" s="501" t="s">
        <v>67</v>
      </c>
      <c r="N5" s="501"/>
      <c r="O5" s="501"/>
      <c r="P5" s="502" t="s">
        <v>252</v>
      </c>
      <c r="Q5" s="502"/>
      <c r="R5" s="502"/>
      <c r="S5" s="502" t="s">
        <v>253</v>
      </c>
      <c r="T5" s="502"/>
      <c r="U5" s="502"/>
      <c r="V5" s="502" t="s">
        <v>888</v>
      </c>
      <c r="W5" s="502"/>
      <c r="X5" s="502"/>
    </row>
    <row r="6" spans="1:24" ht="20.25" customHeight="1" x14ac:dyDescent="0.15">
      <c r="A6" s="464"/>
      <c r="B6" s="504"/>
      <c r="C6" s="464"/>
      <c r="D6" s="474" t="s">
        <v>73</v>
      </c>
      <c r="E6" s="474" t="s">
        <v>74</v>
      </c>
      <c r="F6" s="474"/>
      <c r="G6" s="474" t="s">
        <v>73</v>
      </c>
      <c r="H6" s="474" t="s">
        <v>74</v>
      </c>
      <c r="I6" s="474"/>
      <c r="J6" s="474" t="s">
        <v>73</v>
      </c>
      <c r="K6" s="474" t="s">
        <v>74</v>
      </c>
      <c r="L6" s="474"/>
      <c r="M6" s="474" t="s">
        <v>73</v>
      </c>
      <c r="N6" s="474" t="s">
        <v>74</v>
      </c>
      <c r="O6" s="474"/>
      <c r="P6" s="500" t="s">
        <v>73</v>
      </c>
      <c r="Q6" s="500" t="s">
        <v>74</v>
      </c>
      <c r="R6" s="500"/>
      <c r="S6" s="500" t="s">
        <v>73</v>
      </c>
      <c r="T6" s="500" t="s">
        <v>74</v>
      </c>
      <c r="U6" s="500"/>
      <c r="V6" s="500" t="s">
        <v>73</v>
      </c>
      <c r="W6" s="500" t="s">
        <v>74</v>
      </c>
      <c r="X6" s="500"/>
    </row>
    <row r="7" spans="1:24" ht="34.5" customHeight="1" x14ac:dyDescent="0.15">
      <c r="A7" s="464"/>
      <c r="B7" s="504"/>
      <c r="C7" s="464"/>
      <c r="D7" s="474"/>
      <c r="E7" s="14" t="s">
        <v>75</v>
      </c>
      <c r="F7" s="14" t="s">
        <v>76</v>
      </c>
      <c r="G7" s="474"/>
      <c r="H7" s="14" t="s">
        <v>75</v>
      </c>
      <c r="I7" s="14" t="s">
        <v>76</v>
      </c>
      <c r="J7" s="474"/>
      <c r="K7" s="81" t="s">
        <v>75</v>
      </c>
      <c r="L7" s="14" t="s">
        <v>76</v>
      </c>
      <c r="M7" s="474"/>
      <c r="N7" s="14" t="s">
        <v>75</v>
      </c>
      <c r="O7" s="14" t="s">
        <v>76</v>
      </c>
      <c r="P7" s="500"/>
      <c r="Q7" s="81" t="s">
        <v>75</v>
      </c>
      <c r="R7" s="81" t="s">
        <v>76</v>
      </c>
      <c r="S7" s="500"/>
      <c r="T7" s="440" t="s">
        <v>75</v>
      </c>
      <c r="U7" s="440" t="s">
        <v>76</v>
      </c>
      <c r="V7" s="500"/>
      <c r="W7" s="81" t="s">
        <v>75</v>
      </c>
      <c r="X7" s="81" t="s">
        <v>76</v>
      </c>
    </row>
    <row r="8" spans="1:24" ht="16.5" customHeight="1" x14ac:dyDescent="0.15">
      <c r="A8" s="12">
        <v>1</v>
      </c>
      <c r="B8" s="14">
        <v>2</v>
      </c>
      <c r="C8" s="12">
        <v>3</v>
      </c>
      <c r="D8" s="14">
        <v>4</v>
      </c>
      <c r="E8" s="12">
        <v>5</v>
      </c>
      <c r="F8" s="14">
        <v>6</v>
      </c>
      <c r="G8" s="12">
        <v>7</v>
      </c>
      <c r="H8" s="14">
        <v>8</v>
      </c>
      <c r="I8" s="12">
        <v>9</v>
      </c>
      <c r="J8" s="14">
        <v>10</v>
      </c>
      <c r="K8" s="73">
        <v>11</v>
      </c>
      <c r="L8" s="14">
        <v>12</v>
      </c>
      <c r="M8" s="12">
        <v>13</v>
      </c>
      <c r="N8" s="14">
        <v>14</v>
      </c>
      <c r="O8" s="12">
        <v>15</v>
      </c>
      <c r="P8" s="81">
        <v>16</v>
      </c>
      <c r="Q8" s="73">
        <v>17</v>
      </c>
      <c r="R8" s="81">
        <v>18</v>
      </c>
      <c r="S8" s="443">
        <v>19</v>
      </c>
      <c r="T8" s="440">
        <v>20</v>
      </c>
      <c r="U8" s="443">
        <v>21</v>
      </c>
      <c r="V8" s="73">
        <v>19</v>
      </c>
      <c r="W8" s="81">
        <v>20</v>
      </c>
      <c r="X8" s="73">
        <v>21</v>
      </c>
    </row>
    <row r="9" spans="1:24" s="227" customFormat="1" ht="23.25" customHeight="1" x14ac:dyDescent="0.15">
      <c r="A9" s="225" t="s">
        <v>443</v>
      </c>
      <c r="B9" s="191" t="s">
        <v>261</v>
      </c>
      <c r="C9" s="226" t="s">
        <v>79</v>
      </c>
      <c r="D9" s="141">
        <f>E9+F9</f>
        <v>1055918.78</v>
      </c>
      <c r="E9" s="309">
        <f>E11</f>
        <v>720382.43</v>
      </c>
      <c r="F9" s="309">
        <f>F118+F143</f>
        <v>335536.35000000003</v>
      </c>
      <c r="G9" s="141">
        <f>H9+I9</f>
        <v>859000</v>
      </c>
      <c r="H9" s="141">
        <f>H11</f>
        <v>660449.30000000005</v>
      </c>
      <c r="I9" s="141">
        <f>I118+I143</f>
        <v>198550.7</v>
      </c>
      <c r="J9" s="384">
        <f>K9+L9</f>
        <v>679604.4</v>
      </c>
      <c r="K9" s="384">
        <f>K11</f>
        <v>669604.4</v>
      </c>
      <c r="L9" s="384">
        <f>L118+L143</f>
        <v>10000</v>
      </c>
      <c r="M9" s="141"/>
      <c r="N9" s="141"/>
      <c r="O9" s="141"/>
      <c r="P9" s="141">
        <f>Q9+R9</f>
        <v>687374</v>
      </c>
      <c r="Q9" s="141">
        <f>Q11</f>
        <v>657374</v>
      </c>
      <c r="R9" s="141">
        <f>R118+R143</f>
        <v>30000</v>
      </c>
      <c r="S9" s="141">
        <f>T9+U9</f>
        <v>691921.5</v>
      </c>
      <c r="T9" s="141">
        <f>T11</f>
        <v>661921.5</v>
      </c>
      <c r="U9" s="141">
        <f>U118+U143</f>
        <v>30000</v>
      </c>
      <c r="V9" s="141">
        <f>W9+X9</f>
        <v>705921.5</v>
      </c>
      <c r="W9" s="141">
        <f>W11</f>
        <v>665921.5</v>
      </c>
      <c r="X9" s="141">
        <f>X118+X143</f>
        <v>40000</v>
      </c>
    </row>
    <row r="10" spans="1:24" s="222" customFormat="1" ht="12.75" customHeight="1" x14ac:dyDescent="0.15">
      <c r="A10" s="153"/>
      <c r="B10" s="198" t="s">
        <v>74</v>
      </c>
      <c r="C10" s="228"/>
      <c r="D10" s="164"/>
      <c r="E10" s="310"/>
      <c r="F10" s="310"/>
      <c r="G10" s="164"/>
      <c r="H10" s="164"/>
      <c r="I10" s="164"/>
      <c r="J10" s="385"/>
      <c r="K10" s="385"/>
      <c r="L10" s="385"/>
      <c r="M10" s="164"/>
      <c r="N10" s="164"/>
      <c r="O10" s="164"/>
      <c r="P10" s="164"/>
      <c r="Q10" s="164"/>
      <c r="R10" s="164"/>
      <c r="S10" s="164"/>
      <c r="T10" s="164"/>
      <c r="U10" s="164"/>
      <c r="V10" s="164"/>
      <c r="W10" s="164"/>
      <c r="X10" s="164"/>
    </row>
    <row r="11" spans="1:24" s="227" customFormat="1" ht="24.75" customHeight="1" x14ac:dyDescent="0.15">
      <c r="A11" s="225" t="s">
        <v>444</v>
      </c>
      <c r="B11" s="191" t="s">
        <v>445</v>
      </c>
      <c r="C11" s="226" t="s">
        <v>446</v>
      </c>
      <c r="D11" s="141">
        <f>E11</f>
        <v>720382.43</v>
      </c>
      <c r="E11" s="309">
        <f>E13+E20+E63+E68+E76+E89+E97</f>
        <v>720382.43</v>
      </c>
      <c r="F11" s="309" t="str">
        <f>F13</f>
        <v>X</v>
      </c>
      <c r="G11" s="141">
        <f>H11</f>
        <v>660449.30000000005</v>
      </c>
      <c r="H11" s="141">
        <f>H13+H20+H63+H68+H76+H89+H97</f>
        <v>660449.30000000005</v>
      </c>
      <c r="I11" s="141" t="str">
        <f>I13</f>
        <v>X</v>
      </c>
      <c r="J11" s="384">
        <f>K11</f>
        <v>669604.4</v>
      </c>
      <c r="K11" s="384">
        <f>K13+K20+K63+K68+K76+K89+K97</f>
        <v>669604.4</v>
      </c>
      <c r="L11" s="384" t="str">
        <f>L13</f>
        <v>X</v>
      </c>
      <c r="M11" s="141"/>
      <c r="N11" s="141"/>
      <c r="O11" s="141"/>
      <c r="P11" s="141">
        <f>Q11</f>
        <v>657374</v>
      </c>
      <c r="Q11" s="141">
        <f>Q13+Q20+Q63+Q68+Q76+Q89+Q97</f>
        <v>657374</v>
      </c>
      <c r="R11" s="141" t="str">
        <f>R13</f>
        <v>X</v>
      </c>
      <c r="S11" s="141">
        <f>T11</f>
        <v>661921.5</v>
      </c>
      <c r="T11" s="141">
        <f>T13+T20+T63+T68+T76+T89+T97</f>
        <v>661921.5</v>
      </c>
      <c r="U11" s="141" t="str">
        <f>U13</f>
        <v>X</v>
      </c>
      <c r="V11" s="141">
        <f>W11</f>
        <v>665921.5</v>
      </c>
      <c r="W11" s="141">
        <f>W13+W20+W63+W68+W76+W89+W97</f>
        <v>665921.5</v>
      </c>
      <c r="X11" s="141" t="str">
        <f>X13</f>
        <v>X</v>
      </c>
    </row>
    <row r="12" spans="1:24" s="222" customFormat="1" ht="12.75" customHeight="1" x14ac:dyDescent="0.15">
      <c r="A12" s="153"/>
      <c r="B12" s="198" t="s">
        <v>74</v>
      </c>
      <c r="C12" s="228"/>
      <c r="D12" s="164"/>
      <c r="E12" s="310"/>
      <c r="F12" s="310"/>
      <c r="G12" s="164"/>
      <c r="H12" s="164"/>
      <c r="I12" s="164"/>
      <c r="J12" s="385"/>
      <c r="K12" s="385"/>
      <c r="L12" s="385"/>
      <c r="M12" s="164"/>
      <c r="N12" s="164"/>
      <c r="O12" s="164"/>
      <c r="P12" s="164"/>
      <c r="Q12" s="164"/>
      <c r="R12" s="164"/>
      <c r="S12" s="164"/>
      <c r="T12" s="164"/>
      <c r="U12" s="164"/>
      <c r="V12" s="164"/>
      <c r="W12" s="164"/>
      <c r="X12" s="164"/>
    </row>
    <row r="13" spans="1:24" s="227" customFormat="1" ht="25.5" customHeight="1" x14ac:dyDescent="0.15">
      <c r="A13" s="225" t="s">
        <v>447</v>
      </c>
      <c r="B13" s="229" t="s">
        <v>448</v>
      </c>
      <c r="C13" s="226" t="s">
        <v>446</v>
      </c>
      <c r="D13" s="141">
        <f t="shared" ref="D13:L13" si="0">D15</f>
        <v>341623.9</v>
      </c>
      <c r="E13" s="309">
        <f t="shared" si="0"/>
        <v>341623.9</v>
      </c>
      <c r="F13" s="309" t="str">
        <f t="shared" si="0"/>
        <v>X</v>
      </c>
      <c r="G13" s="141">
        <f t="shared" si="0"/>
        <v>248263.4</v>
      </c>
      <c r="H13" s="325">
        <f t="shared" si="0"/>
        <v>248263.4</v>
      </c>
      <c r="I13" s="141" t="str">
        <f t="shared" si="0"/>
        <v>X</v>
      </c>
      <c r="J13" s="384">
        <f t="shared" si="0"/>
        <v>243449</v>
      </c>
      <c r="K13" s="384">
        <f t="shared" si="0"/>
        <v>243449</v>
      </c>
      <c r="L13" s="384" t="str">
        <f t="shared" si="0"/>
        <v>X</v>
      </c>
      <c r="M13" s="141"/>
      <c r="N13" s="141"/>
      <c r="O13" s="141"/>
      <c r="P13" s="141">
        <f t="shared" ref="P13:U13" si="1">P15</f>
        <v>233350</v>
      </c>
      <c r="Q13" s="141">
        <f t="shared" si="1"/>
        <v>233350</v>
      </c>
      <c r="R13" s="141" t="str">
        <f t="shared" si="1"/>
        <v>X</v>
      </c>
      <c r="S13" s="141">
        <f t="shared" si="1"/>
        <v>237897.5</v>
      </c>
      <c r="T13" s="141">
        <f t="shared" si="1"/>
        <v>237897.5</v>
      </c>
      <c r="U13" s="141" t="str">
        <f t="shared" si="1"/>
        <v>X</v>
      </c>
      <c r="V13" s="141">
        <f t="shared" ref="V13:X13" si="2">V15</f>
        <v>241897.5</v>
      </c>
      <c r="W13" s="141">
        <f t="shared" si="2"/>
        <v>241897.5</v>
      </c>
      <c r="X13" s="141" t="str">
        <f t="shared" si="2"/>
        <v>X</v>
      </c>
    </row>
    <row r="14" spans="1:24" s="222" customFormat="1" ht="12.75" customHeight="1" x14ac:dyDescent="0.15">
      <c r="A14" s="153"/>
      <c r="B14" s="198" t="s">
        <v>74</v>
      </c>
      <c r="C14" s="228"/>
      <c r="D14" s="162"/>
      <c r="E14" s="311"/>
      <c r="F14" s="311"/>
      <c r="G14" s="162"/>
      <c r="H14" s="162"/>
      <c r="I14" s="162"/>
      <c r="J14" s="386"/>
      <c r="K14" s="386"/>
      <c r="L14" s="386"/>
      <c r="M14" s="162"/>
      <c r="N14" s="162"/>
      <c r="O14" s="162"/>
      <c r="P14" s="162"/>
      <c r="Q14" s="162"/>
      <c r="R14" s="162"/>
      <c r="S14" s="162"/>
      <c r="T14" s="162"/>
      <c r="U14" s="162"/>
      <c r="V14" s="162"/>
      <c r="W14" s="162"/>
      <c r="X14" s="162"/>
    </row>
    <row r="15" spans="1:24" s="227" customFormat="1" ht="25.5" customHeight="1" x14ac:dyDescent="0.15">
      <c r="A15" s="225" t="s">
        <v>449</v>
      </c>
      <c r="B15" s="229" t="s">
        <v>450</v>
      </c>
      <c r="C15" s="226" t="s">
        <v>446</v>
      </c>
      <c r="D15" s="141">
        <f>E15</f>
        <v>341623.9</v>
      </c>
      <c r="E15" s="309">
        <f>E17+E18+E19</f>
        <v>341623.9</v>
      </c>
      <c r="F15" s="312" t="s">
        <v>54</v>
      </c>
      <c r="G15" s="141">
        <f>H15</f>
        <v>248263.4</v>
      </c>
      <c r="H15" s="141">
        <f>H17+H18+H19</f>
        <v>248263.4</v>
      </c>
      <c r="I15" s="152" t="s">
        <v>54</v>
      </c>
      <c r="J15" s="384">
        <f>K15</f>
        <v>243449</v>
      </c>
      <c r="K15" s="384">
        <f>K17+K18+K19</f>
        <v>243449</v>
      </c>
      <c r="L15" s="387" t="s">
        <v>54</v>
      </c>
      <c r="M15" s="141"/>
      <c r="N15" s="141"/>
      <c r="O15" s="152"/>
      <c r="P15" s="141">
        <f>Q15</f>
        <v>233350</v>
      </c>
      <c r="Q15" s="141">
        <f>Q17+Q18+Q19</f>
        <v>233350</v>
      </c>
      <c r="R15" s="152" t="s">
        <v>54</v>
      </c>
      <c r="S15" s="141">
        <f>T15</f>
        <v>237897.5</v>
      </c>
      <c r="T15" s="141">
        <f>T17+T18+T19</f>
        <v>237897.5</v>
      </c>
      <c r="U15" s="152" t="s">
        <v>54</v>
      </c>
      <c r="V15" s="141">
        <f>W15</f>
        <v>241897.5</v>
      </c>
      <c r="W15" s="141">
        <f>W17+W18+W19</f>
        <v>241897.5</v>
      </c>
      <c r="X15" s="152" t="s">
        <v>54</v>
      </c>
    </row>
    <row r="16" spans="1:24" s="222" customFormat="1" ht="12.75" customHeight="1" x14ac:dyDescent="0.15">
      <c r="A16" s="153"/>
      <c r="B16" s="198" t="s">
        <v>269</v>
      </c>
      <c r="C16" s="228"/>
      <c r="D16" s="164"/>
      <c r="E16" s="310"/>
      <c r="F16" s="311"/>
      <c r="G16" s="153"/>
      <c r="H16" s="153"/>
      <c r="I16" s="153"/>
      <c r="J16" s="388"/>
      <c r="K16" s="388"/>
      <c r="L16" s="388"/>
      <c r="M16" s="149"/>
      <c r="N16" s="149"/>
      <c r="O16" s="149"/>
      <c r="P16" s="149"/>
      <c r="Q16" s="149"/>
      <c r="R16" s="149"/>
      <c r="S16" s="149"/>
      <c r="T16" s="149"/>
      <c r="U16" s="149"/>
      <c r="V16" s="149"/>
      <c r="W16" s="149"/>
      <c r="X16" s="149"/>
    </row>
    <row r="17" spans="1:24" s="222" customFormat="1" ht="14.25" customHeight="1" x14ac:dyDescent="0.15">
      <c r="A17" s="153" t="s">
        <v>451</v>
      </c>
      <c r="B17" s="198" t="s">
        <v>452</v>
      </c>
      <c r="C17" s="228" t="s">
        <v>451</v>
      </c>
      <c r="D17" s="164">
        <f>E17</f>
        <v>315964.40000000002</v>
      </c>
      <c r="E17" s="310">
        <f>112936.5+203027.9</f>
        <v>315964.40000000002</v>
      </c>
      <c r="F17" s="311" t="s">
        <v>54</v>
      </c>
      <c r="G17" s="88">
        <f>H17</f>
        <v>213263.4</v>
      </c>
      <c r="H17" s="88">
        <v>213263.4</v>
      </c>
      <c r="I17" s="162" t="s">
        <v>54</v>
      </c>
      <c r="J17" s="389">
        <f>K17</f>
        <v>228449</v>
      </c>
      <c r="K17" s="389">
        <v>228449</v>
      </c>
      <c r="L17" s="386" t="s">
        <v>54</v>
      </c>
      <c r="M17" s="88"/>
      <c r="N17" s="88"/>
      <c r="O17" s="162"/>
      <c r="P17" s="88">
        <f>Q17</f>
        <v>212849</v>
      </c>
      <c r="Q17" s="88">
        <f>'8'!T18+'8'!T73+'8'!T147+'8'!T212</f>
        <v>212849</v>
      </c>
      <c r="R17" s="162" t="s">
        <v>54</v>
      </c>
      <c r="S17" s="88">
        <f>T17</f>
        <v>217396.5</v>
      </c>
      <c r="T17" s="88">
        <v>217396.5</v>
      </c>
      <c r="U17" s="162" t="s">
        <v>54</v>
      </c>
      <c r="V17" s="88">
        <f>W17</f>
        <v>221396.5</v>
      </c>
      <c r="W17" s="88">
        <v>221396.5</v>
      </c>
      <c r="X17" s="162" t="s">
        <v>54</v>
      </c>
    </row>
    <row r="18" spans="1:24" s="222" customFormat="1" ht="26.25" customHeight="1" x14ac:dyDescent="0.15">
      <c r="A18" s="153" t="s">
        <v>453</v>
      </c>
      <c r="B18" s="198" t="s">
        <v>454</v>
      </c>
      <c r="C18" s="228" t="s">
        <v>453</v>
      </c>
      <c r="D18" s="164">
        <f>E18</f>
        <v>25659.5</v>
      </c>
      <c r="E18" s="310">
        <f>6532.5+19127</f>
        <v>25659.5</v>
      </c>
      <c r="F18" s="311" t="s">
        <v>54</v>
      </c>
      <c r="G18" s="88">
        <f>H18</f>
        <v>30000</v>
      </c>
      <c r="H18" s="88">
        <v>30000</v>
      </c>
      <c r="I18" s="162" t="s">
        <v>54</v>
      </c>
      <c r="J18" s="389">
        <f>K18</f>
        <v>15000</v>
      </c>
      <c r="K18" s="389">
        <v>15000</v>
      </c>
      <c r="L18" s="386" t="s">
        <v>54</v>
      </c>
      <c r="M18" s="88"/>
      <c r="N18" s="88"/>
      <c r="O18" s="162"/>
      <c r="P18" s="88">
        <f>Q18</f>
        <v>15501</v>
      </c>
      <c r="Q18" s="88">
        <f>'8'!T19+'8'!T213</f>
        <v>15501</v>
      </c>
      <c r="R18" s="162" t="s">
        <v>54</v>
      </c>
      <c r="S18" s="88">
        <f>T18</f>
        <v>15501</v>
      </c>
      <c r="T18" s="88">
        <v>15501</v>
      </c>
      <c r="U18" s="162" t="s">
        <v>54</v>
      </c>
      <c r="V18" s="88">
        <f>W18</f>
        <v>15501</v>
      </c>
      <c r="W18" s="88">
        <v>15501</v>
      </c>
      <c r="X18" s="162" t="s">
        <v>54</v>
      </c>
    </row>
    <row r="19" spans="1:24" s="222" customFormat="1" ht="26.25" customHeight="1" x14ac:dyDescent="0.15">
      <c r="A19" s="153">
        <v>4115</v>
      </c>
      <c r="B19" s="215" t="s">
        <v>824</v>
      </c>
      <c r="C19" s="228">
        <v>4115</v>
      </c>
      <c r="D19" s="164">
        <f>E19</f>
        <v>0</v>
      </c>
      <c r="E19" s="310"/>
      <c r="F19" s="311" t="s">
        <v>54</v>
      </c>
      <c r="G19" s="88">
        <f>H19</f>
        <v>5000</v>
      </c>
      <c r="H19" s="88">
        <v>5000</v>
      </c>
      <c r="I19" s="162" t="s">
        <v>54</v>
      </c>
      <c r="J19" s="389">
        <f>K19</f>
        <v>0</v>
      </c>
      <c r="K19" s="389">
        <v>0</v>
      </c>
      <c r="L19" s="386" t="s">
        <v>54</v>
      </c>
      <c r="M19" s="88"/>
      <c r="N19" s="88"/>
      <c r="O19" s="162"/>
      <c r="P19" s="88">
        <f>Q19</f>
        <v>5000</v>
      </c>
      <c r="Q19" s="88">
        <f>'8'!T20+'8'!T214</f>
        <v>5000</v>
      </c>
      <c r="R19" s="162" t="s">
        <v>54</v>
      </c>
      <c r="S19" s="88">
        <f>T19</f>
        <v>5000</v>
      </c>
      <c r="T19" s="88">
        <v>5000</v>
      </c>
      <c r="U19" s="162" t="s">
        <v>54</v>
      </c>
      <c r="V19" s="88">
        <f>W19</f>
        <v>5000</v>
      </c>
      <c r="W19" s="88">
        <v>5000</v>
      </c>
      <c r="X19" s="162" t="s">
        <v>54</v>
      </c>
    </row>
    <row r="20" spans="1:24" s="227" customFormat="1" ht="29.25" customHeight="1" x14ac:dyDescent="0.15">
      <c r="A20" s="225" t="s">
        <v>455</v>
      </c>
      <c r="B20" s="229" t="s">
        <v>456</v>
      </c>
      <c r="C20" s="226" t="s">
        <v>446</v>
      </c>
      <c r="D20" s="152">
        <f>E20</f>
        <v>48452.969999999994</v>
      </c>
      <c r="E20" s="312">
        <f>E22+E30+E35+E45+E48+E52</f>
        <v>48452.969999999994</v>
      </c>
      <c r="F20" s="312" t="str">
        <f>F22</f>
        <v>X</v>
      </c>
      <c r="G20" s="152">
        <f>H20</f>
        <v>49785.9</v>
      </c>
      <c r="H20" s="315">
        <f>H22+H30+H35+H45+H48+H52</f>
        <v>49785.9</v>
      </c>
      <c r="I20" s="152" t="str">
        <f>I22</f>
        <v>X</v>
      </c>
      <c r="J20" s="387">
        <f>K20</f>
        <v>55255.4</v>
      </c>
      <c r="K20" s="387">
        <f>K22+K30+K35+K45+K48+K52</f>
        <v>55255.4</v>
      </c>
      <c r="L20" s="387" t="str">
        <f>L22</f>
        <v>X</v>
      </c>
      <c r="M20" s="152"/>
      <c r="N20" s="152"/>
      <c r="O20" s="152"/>
      <c r="P20" s="152">
        <f>Q20</f>
        <v>61624</v>
      </c>
      <c r="Q20" s="152">
        <f>Q22+Q30+Q35+Q45+Q48+Q52</f>
        <v>61624</v>
      </c>
      <c r="R20" s="152" t="str">
        <f>R22</f>
        <v>X</v>
      </c>
      <c r="S20" s="152">
        <f>T20</f>
        <v>61624</v>
      </c>
      <c r="T20" s="152">
        <f>T22+T30+T35+T45+T48+T52</f>
        <v>61624</v>
      </c>
      <c r="U20" s="152" t="str">
        <f>U22</f>
        <v>X</v>
      </c>
      <c r="V20" s="152">
        <f>W20</f>
        <v>61624</v>
      </c>
      <c r="W20" s="152">
        <f>W22+W30+W35+W45+W48+W52</f>
        <v>61624</v>
      </c>
      <c r="X20" s="152" t="str">
        <f>X22</f>
        <v>X</v>
      </c>
    </row>
    <row r="21" spans="1:24" s="222" customFormat="1" ht="12.75" customHeight="1" x14ac:dyDescent="0.15">
      <c r="A21" s="153"/>
      <c r="B21" s="198" t="s">
        <v>74</v>
      </c>
      <c r="C21" s="228"/>
      <c r="D21" s="162"/>
      <c r="E21" s="311"/>
      <c r="F21" s="311"/>
      <c r="G21" s="162"/>
      <c r="H21" s="162"/>
      <c r="I21" s="162"/>
      <c r="J21" s="386"/>
      <c r="K21" s="386"/>
      <c r="L21" s="386"/>
      <c r="M21" s="162"/>
      <c r="N21" s="162"/>
      <c r="O21" s="162"/>
      <c r="P21" s="162"/>
      <c r="Q21" s="162"/>
      <c r="R21" s="162"/>
      <c r="S21" s="162"/>
      <c r="T21" s="162"/>
      <c r="U21" s="162"/>
      <c r="V21" s="162"/>
      <c r="W21" s="162"/>
      <c r="X21" s="162"/>
    </row>
    <row r="22" spans="1:24" s="227" customFormat="1" ht="25.5" customHeight="1" x14ac:dyDescent="0.15">
      <c r="A22" s="225" t="s">
        <v>457</v>
      </c>
      <c r="B22" s="229" t="s">
        <v>458</v>
      </c>
      <c r="C22" s="226" t="s">
        <v>446</v>
      </c>
      <c r="D22" s="141">
        <f>E22</f>
        <v>18803.8</v>
      </c>
      <c r="E22" s="309">
        <f>SUM(E24:E29)</f>
        <v>18803.8</v>
      </c>
      <c r="F22" s="312" t="s">
        <v>54</v>
      </c>
      <c r="G22" s="141">
        <f>H22</f>
        <v>18800</v>
      </c>
      <c r="H22" s="141">
        <f>SUM(H24:H29)</f>
        <v>18800</v>
      </c>
      <c r="I22" s="152" t="s">
        <v>54</v>
      </c>
      <c r="J22" s="384">
        <f>K22</f>
        <v>10800</v>
      </c>
      <c r="K22" s="384">
        <f>SUM(K24:K29)</f>
        <v>10800</v>
      </c>
      <c r="L22" s="387" t="s">
        <v>54</v>
      </c>
      <c r="M22" s="141"/>
      <c r="N22" s="141"/>
      <c r="O22" s="152"/>
      <c r="P22" s="141">
        <f>Q22</f>
        <v>28800</v>
      </c>
      <c r="Q22" s="141">
        <f>SUM(Q24:Q29)</f>
        <v>28800</v>
      </c>
      <c r="R22" s="152" t="s">
        <v>54</v>
      </c>
      <c r="S22" s="141">
        <f>T22</f>
        <v>28800</v>
      </c>
      <c r="T22" s="141">
        <f>SUM(T24:T29)</f>
        <v>28800</v>
      </c>
      <c r="U22" s="152" t="s">
        <v>54</v>
      </c>
      <c r="V22" s="141">
        <f>W22</f>
        <v>28800</v>
      </c>
      <c r="W22" s="141">
        <f>SUM(W24:W29)</f>
        <v>28800</v>
      </c>
      <c r="X22" s="152" t="s">
        <v>54</v>
      </c>
    </row>
    <row r="23" spans="1:24" s="222" customFormat="1" ht="12.75" customHeight="1" x14ac:dyDescent="0.15">
      <c r="A23" s="153"/>
      <c r="B23" s="198" t="s">
        <v>269</v>
      </c>
      <c r="C23" s="228"/>
      <c r="D23" s="162"/>
      <c r="E23" s="311"/>
      <c r="F23" s="311"/>
      <c r="G23" s="153"/>
      <c r="H23" s="153"/>
      <c r="I23" s="153"/>
      <c r="J23" s="390"/>
      <c r="K23" s="390"/>
      <c r="L23" s="390"/>
      <c r="M23" s="189"/>
      <c r="N23" s="189"/>
      <c r="O23" s="189"/>
      <c r="P23" s="153"/>
      <c r="Q23" s="153"/>
      <c r="R23" s="153"/>
      <c r="S23" s="153"/>
      <c r="T23" s="153"/>
      <c r="U23" s="153"/>
      <c r="V23" s="153"/>
      <c r="W23" s="153"/>
      <c r="X23" s="153"/>
    </row>
    <row r="24" spans="1:24" s="222" customFormat="1" ht="12.75" customHeight="1" x14ac:dyDescent="0.15">
      <c r="A24" s="153" t="s">
        <v>459</v>
      </c>
      <c r="B24" s="198" t="s">
        <v>460</v>
      </c>
      <c r="C24" s="228" t="s">
        <v>459</v>
      </c>
      <c r="D24" s="164">
        <f t="shared" ref="D24:D30" si="3">E24</f>
        <v>14791.4</v>
      </c>
      <c r="E24" s="310">
        <f>5344.4+9447</f>
        <v>14791.4</v>
      </c>
      <c r="F24" s="311" t="s">
        <v>54</v>
      </c>
      <c r="G24" s="88">
        <f t="shared" ref="G24:G29" si="4">H24</f>
        <v>15100</v>
      </c>
      <c r="H24" s="88">
        <v>15100</v>
      </c>
      <c r="I24" s="162" t="s">
        <v>54</v>
      </c>
      <c r="J24" s="389">
        <f t="shared" ref="J24:J30" si="5">K24</f>
        <v>7000</v>
      </c>
      <c r="K24" s="389">
        <v>7000</v>
      </c>
      <c r="L24" s="386" t="s">
        <v>54</v>
      </c>
      <c r="M24" s="88"/>
      <c r="N24" s="88"/>
      <c r="O24" s="162"/>
      <c r="P24" s="88">
        <f t="shared" ref="P24:P30" si="6">Q24</f>
        <v>25000</v>
      </c>
      <c r="Q24" s="88">
        <f>'8'!T21+'8'!T215+'8'!T361</f>
        <v>25000</v>
      </c>
      <c r="R24" s="162" t="s">
        <v>54</v>
      </c>
      <c r="S24" s="88">
        <f t="shared" ref="S24:S30" si="7">T24</f>
        <v>25000</v>
      </c>
      <c r="T24" s="88">
        <v>25000</v>
      </c>
      <c r="U24" s="162" t="s">
        <v>54</v>
      </c>
      <c r="V24" s="88">
        <f t="shared" ref="V24:V30" si="8">W24</f>
        <v>25000</v>
      </c>
      <c r="W24" s="88">
        <v>25000</v>
      </c>
      <c r="X24" s="162" t="s">
        <v>54</v>
      </c>
    </row>
    <row r="25" spans="1:24" s="222" customFormat="1" ht="12.75" customHeight="1" x14ac:dyDescent="0.15">
      <c r="A25" s="153" t="s">
        <v>461</v>
      </c>
      <c r="B25" s="198" t="s">
        <v>462</v>
      </c>
      <c r="C25" s="228" t="s">
        <v>461</v>
      </c>
      <c r="D25" s="164">
        <f t="shared" si="3"/>
        <v>110</v>
      </c>
      <c r="E25" s="310">
        <v>110</v>
      </c>
      <c r="F25" s="311" t="s">
        <v>54</v>
      </c>
      <c r="G25" s="88">
        <f t="shared" si="4"/>
        <v>400</v>
      </c>
      <c r="H25" s="88">
        <v>400</v>
      </c>
      <c r="I25" s="162" t="s">
        <v>54</v>
      </c>
      <c r="J25" s="389">
        <f t="shared" si="5"/>
        <v>500</v>
      </c>
      <c r="K25" s="389">
        <v>500</v>
      </c>
      <c r="L25" s="386" t="s">
        <v>54</v>
      </c>
      <c r="M25" s="88"/>
      <c r="N25" s="88"/>
      <c r="O25" s="162"/>
      <c r="P25" s="88">
        <f t="shared" si="6"/>
        <v>500</v>
      </c>
      <c r="Q25" s="88">
        <f>'8'!T22+'8'!T216</f>
        <v>500</v>
      </c>
      <c r="R25" s="162" t="s">
        <v>54</v>
      </c>
      <c r="S25" s="88">
        <f t="shared" si="7"/>
        <v>500</v>
      </c>
      <c r="T25" s="88">
        <v>500</v>
      </c>
      <c r="U25" s="162" t="s">
        <v>54</v>
      </c>
      <c r="V25" s="88">
        <f t="shared" si="8"/>
        <v>500</v>
      </c>
      <c r="W25" s="88">
        <v>500</v>
      </c>
      <c r="X25" s="162" t="s">
        <v>54</v>
      </c>
    </row>
    <row r="26" spans="1:24" s="222" customFormat="1" ht="12.75" customHeight="1" x14ac:dyDescent="0.15">
      <c r="A26" s="153" t="s">
        <v>463</v>
      </c>
      <c r="B26" s="198" t="s">
        <v>464</v>
      </c>
      <c r="C26" s="228" t="s">
        <v>463</v>
      </c>
      <c r="D26" s="164">
        <f t="shared" si="3"/>
        <v>2965.4</v>
      </c>
      <c r="E26" s="310">
        <f>935.4+2030</f>
        <v>2965.4</v>
      </c>
      <c r="F26" s="311" t="s">
        <v>54</v>
      </c>
      <c r="G26" s="88">
        <f t="shared" si="4"/>
        <v>3000</v>
      </c>
      <c r="H26" s="88">
        <v>3000</v>
      </c>
      <c r="I26" s="162" t="s">
        <v>54</v>
      </c>
      <c r="J26" s="389">
        <f t="shared" si="5"/>
        <v>3000</v>
      </c>
      <c r="K26" s="389">
        <v>3000</v>
      </c>
      <c r="L26" s="386" t="s">
        <v>54</v>
      </c>
      <c r="M26" s="88"/>
      <c r="N26" s="88"/>
      <c r="O26" s="162"/>
      <c r="P26" s="88">
        <f t="shared" si="6"/>
        <v>3000</v>
      </c>
      <c r="Q26" s="88">
        <f>'8'!T23</f>
        <v>3000</v>
      </c>
      <c r="R26" s="162" t="s">
        <v>54</v>
      </c>
      <c r="S26" s="88">
        <f t="shared" si="7"/>
        <v>3000</v>
      </c>
      <c r="T26" s="88">
        <v>3000</v>
      </c>
      <c r="U26" s="162" t="s">
        <v>54</v>
      </c>
      <c r="V26" s="88">
        <f t="shared" si="8"/>
        <v>3000</v>
      </c>
      <c r="W26" s="88">
        <v>3000</v>
      </c>
      <c r="X26" s="162" t="s">
        <v>54</v>
      </c>
    </row>
    <row r="27" spans="1:24" s="222" customFormat="1" ht="12.75" customHeight="1" x14ac:dyDescent="0.15">
      <c r="A27" s="153" t="s">
        <v>465</v>
      </c>
      <c r="B27" s="198" t="s">
        <v>466</v>
      </c>
      <c r="C27" s="228" t="s">
        <v>465</v>
      </c>
      <c r="D27" s="164">
        <f t="shared" si="3"/>
        <v>307</v>
      </c>
      <c r="E27" s="310">
        <f>60+247</f>
        <v>307</v>
      </c>
      <c r="F27" s="311" t="s">
        <v>54</v>
      </c>
      <c r="G27" s="88">
        <f t="shared" si="4"/>
        <v>300</v>
      </c>
      <c r="H27" s="88">
        <v>300</v>
      </c>
      <c r="I27" s="162" t="s">
        <v>54</v>
      </c>
      <c r="J27" s="389">
        <f t="shared" si="5"/>
        <v>300</v>
      </c>
      <c r="K27" s="389">
        <v>300</v>
      </c>
      <c r="L27" s="386" t="s">
        <v>54</v>
      </c>
      <c r="M27" s="88"/>
      <c r="N27" s="88"/>
      <c r="O27" s="162"/>
      <c r="P27" s="88">
        <f t="shared" si="6"/>
        <v>300</v>
      </c>
      <c r="Q27" s="88">
        <f>'8'!T24</f>
        <v>300</v>
      </c>
      <c r="R27" s="162" t="s">
        <v>54</v>
      </c>
      <c r="S27" s="88">
        <f t="shared" si="7"/>
        <v>300</v>
      </c>
      <c r="T27" s="88">
        <v>300</v>
      </c>
      <c r="U27" s="162" t="s">
        <v>54</v>
      </c>
      <c r="V27" s="88">
        <f t="shared" si="8"/>
        <v>300</v>
      </c>
      <c r="W27" s="88">
        <v>300</v>
      </c>
      <c r="X27" s="162" t="s">
        <v>54</v>
      </c>
    </row>
    <row r="28" spans="1:24" s="222" customFormat="1" ht="12.75" customHeight="1" x14ac:dyDescent="0.15">
      <c r="A28" s="153" t="s">
        <v>467</v>
      </c>
      <c r="B28" s="198" t="s">
        <v>468</v>
      </c>
      <c r="C28" s="228" t="s">
        <v>467</v>
      </c>
      <c r="D28" s="164">
        <f t="shared" si="3"/>
        <v>630</v>
      </c>
      <c r="E28" s="310">
        <v>630</v>
      </c>
      <c r="F28" s="311" t="s">
        <v>54</v>
      </c>
      <c r="G28" s="88">
        <f t="shared" si="4"/>
        <v>0</v>
      </c>
      <c r="H28" s="88"/>
      <c r="I28" s="162" t="s">
        <v>54</v>
      </c>
      <c r="J28" s="389">
        <f t="shared" si="5"/>
        <v>0</v>
      </c>
      <c r="K28" s="389">
        <v>0</v>
      </c>
      <c r="L28" s="386" t="s">
        <v>54</v>
      </c>
      <c r="M28" s="88"/>
      <c r="N28" s="88"/>
      <c r="O28" s="162"/>
      <c r="P28" s="88">
        <f t="shared" si="6"/>
        <v>0</v>
      </c>
      <c r="Q28" s="88">
        <f>'8'!T25+'8'!T149</f>
        <v>0</v>
      </c>
      <c r="R28" s="162" t="s">
        <v>54</v>
      </c>
      <c r="S28" s="88">
        <f t="shared" si="7"/>
        <v>0</v>
      </c>
      <c r="T28" s="88">
        <f>'8'!T25+'8'!T149</f>
        <v>0</v>
      </c>
      <c r="U28" s="162" t="s">
        <v>54</v>
      </c>
      <c r="V28" s="88">
        <f t="shared" si="8"/>
        <v>0</v>
      </c>
      <c r="W28" s="88">
        <f>'8'!Z25+'8'!Z149</f>
        <v>0</v>
      </c>
      <c r="X28" s="162" t="s">
        <v>54</v>
      </c>
    </row>
    <row r="29" spans="1:24" s="222" customFormat="1" ht="12.75" customHeight="1" x14ac:dyDescent="0.15">
      <c r="A29" s="153">
        <v>4217</v>
      </c>
      <c r="B29" s="215" t="s">
        <v>825</v>
      </c>
      <c r="C29" s="228">
        <v>4217</v>
      </c>
      <c r="D29" s="164">
        <f t="shared" si="3"/>
        <v>0</v>
      </c>
      <c r="E29" s="310"/>
      <c r="F29" s="311" t="s">
        <v>54</v>
      </c>
      <c r="G29" s="88">
        <f t="shared" si="4"/>
        <v>0</v>
      </c>
      <c r="H29" s="88"/>
      <c r="I29" s="162" t="s">
        <v>54</v>
      </c>
      <c r="J29" s="389">
        <f t="shared" si="5"/>
        <v>0</v>
      </c>
      <c r="K29" s="389">
        <v>0</v>
      </c>
      <c r="L29" s="386" t="s">
        <v>54</v>
      </c>
      <c r="M29" s="88"/>
      <c r="N29" s="88"/>
      <c r="O29" s="162"/>
      <c r="P29" s="88">
        <f t="shared" si="6"/>
        <v>0</v>
      </c>
      <c r="Q29" s="88">
        <f>'8'!T26</f>
        <v>0</v>
      </c>
      <c r="R29" s="162" t="s">
        <v>54</v>
      </c>
      <c r="S29" s="88">
        <f t="shared" si="7"/>
        <v>0</v>
      </c>
      <c r="T29" s="88">
        <f>'8'!T26</f>
        <v>0</v>
      </c>
      <c r="U29" s="162" t="s">
        <v>54</v>
      </c>
      <c r="V29" s="88">
        <f t="shared" si="8"/>
        <v>0</v>
      </c>
      <c r="W29" s="88">
        <f>'8'!Z26</f>
        <v>0</v>
      </c>
      <c r="X29" s="162" t="s">
        <v>54</v>
      </c>
    </row>
    <row r="30" spans="1:24" s="227" customFormat="1" ht="25.5" customHeight="1" x14ac:dyDescent="0.15">
      <c r="A30" s="225" t="s">
        <v>469</v>
      </c>
      <c r="B30" s="229" t="s">
        <v>470</v>
      </c>
      <c r="C30" s="226" t="s">
        <v>446</v>
      </c>
      <c r="D30" s="141">
        <f t="shared" si="3"/>
        <v>142.6</v>
      </c>
      <c r="E30" s="309">
        <f>E32+E33+E34</f>
        <v>142.6</v>
      </c>
      <c r="F30" s="312" t="s">
        <v>54</v>
      </c>
      <c r="G30" s="141">
        <f>H30</f>
        <v>500</v>
      </c>
      <c r="H30" s="141">
        <f>H32+H33+H34</f>
        <v>500</v>
      </c>
      <c r="I30" s="152" t="s">
        <v>54</v>
      </c>
      <c r="J30" s="384">
        <f t="shared" si="5"/>
        <v>500</v>
      </c>
      <c r="K30" s="384">
        <f>K32+K33+K34</f>
        <v>500</v>
      </c>
      <c r="L30" s="387" t="s">
        <v>54</v>
      </c>
      <c r="M30" s="141"/>
      <c r="N30" s="141"/>
      <c r="O30" s="152"/>
      <c r="P30" s="141">
        <f t="shared" si="6"/>
        <v>500</v>
      </c>
      <c r="Q30" s="141">
        <f>Q32+Q33+Q34</f>
        <v>500</v>
      </c>
      <c r="R30" s="152" t="s">
        <v>54</v>
      </c>
      <c r="S30" s="141">
        <f t="shared" si="7"/>
        <v>500</v>
      </c>
      <c r="T30" s="141">
        <f>T32+T33+T34</f>
        <v>500</v>
      </c>
      <c r="U30" s="152" t="s">
        <v>54</v>
      </c>
      <c r="V30" s="141">
        <f t="shared" si="8"/>
        <v>500</v>
      </c>
      <c r="W30" s="141">
        <f>W32+W33+W34</f>
        <v>500</v>
      </c>
      <c r="X30" s="152" t="s">
        <v>54</v>
      </c>
    </row>
    <row r="31" spans="1:24" s="222" customFormat="1" ht="12.75" customHeight="1" x14ac:dyDescent="0.15">
      <c r="A31" s="153"/>
      <c r="B31" s="198" t="s">
        <v>269</v>
      </c>
      <c r="C31" s="228"/>
      <c r="D31" s="164"/>
      <c r="E31" s="310"/>
      <c r="F31" s="311"/>
      <c r="G31" s="153"/>
      <c r="H31" s="153"/>
      <c r="I31" s="153"/>
      <c r="J31" s="390"/>
      <c r="K31" s="390"/>
      <c r="L31" s="390"/>
      <c r="M31" s="149"/>
      <c r="N31" s="149"/>
      <c r="O31" s="149"/>
      <c r="P31" s="153"/>
      <c r="Q31" s="153"/>
      <c r="R31" s="153"/>
      <c r="S31" s="153"/>
      <c r="T31" s="153"/>
      <c r="U31" s="153"/>
      <c r="V31" s="153"/>
      <c r="W31" s="153"/>
      <c r="X31" s="153"/>
    </row>
    <row r="32" spans="1:24" s="222" customFormat="1" ht="12.75" customHeight="1" x14ac:dyDescent="0.15">
      <c r="A32" s="153" t="s">
        <v>471</v>
      </c>
      <c r="B32" s="198" t="s">
        <v>472</v>
      </c>
      <c r="C32" s="228" t="s">
        <v>471</v>
      </c>
      <c r="D32" s="164">
        <f>E32</f>
        <v>142.6</v>
      </c>
      <c r="E32" s="310">
        <f>142.6</f>
        <v>142.6</v>
      </c>
      <c r="F32" s="311" t="s">
        <v>54</v>
      </c>
      <c r="G32" s="88">
        <f>H32</f>
        <v>500</v>
      </c>
      <c r="H32" s="88">
        <v>500</v>
      </c>
      <c r="I32" s="162" t="s">
        <v>54</v>
      </c>
      <c r="J32" s="389">
        <f>K32</f>
        <v>500</v>
      </c>
      <c r="K32" s="389">
        <v>500</v>
      </c>
      <c r="L32" s="386" t="s">
        <v>54</v>
      </c>
      <c r="M32" s="88"/>
      <c r="N32" s="88"/>
      <c r="O32" s="162"/>
      <c r="P32" s="88">
        <f>Q32</f>
        <v>500</v>
      </c>
      <c r="Q32" s="88">
        <f>'8'!T27+'8'!T217</f>
        <v>500</v>
      </c>
      <c r="R32" s="162" t="s">
        <v>54</v>
      </c>
      <c r="S32" s="88">
        <f>T32</f>
        <v>500</v>
      </c>
      <c r="T32" s="88">
        <v>500</v>
      </c>
      <c r="U32" s="162" t="s">
        <v>54</v>
      </c>
      <c r="V32" s="88">
        <f>W32</f>
        <v>500</v>
      </c>
      <c r="W32" s="88">
        <v>500</v>
      </c>
      <c r="X32" s="162" t="s">
        <v>54</v>
      </c>
    </row>
    <row r="33" spans="1:24" s="222" customFormat="1" ht="12.75" customHeight="1" x14ac:dyDescent="0.15">
      <c r="A33" s="153" t="s">
        <v>473</v>
      </c>
      <c r="B33" s="198" t="s">
        <v>474</v>
      </c>
      <c r="C33" s="228" t="s">
        <v>473</v>
      </c>
      <c r="D33" s="164">
        <f>E33</f>
        <v>0</v>
      </c>
      <c r="E33" s="310"/>
      <c r="F33" s="311" t="s">
        <v>54</v>
      </c>
      <c r="G33" s="88">
        <f>H33</f>
        <v>0</v>
      </c>
      <c r="H33" s="88"/>
      <c r="I33" s="162" t="s">
        <v>54</v>
      </c>
      <c r="J33" s="389">
        <f>K33</f>
        <v>0</v>
      </c>
      <c r="K33" s="389">
        <v>0</v>
      </c>
      <c r="L33" s="386" t="s">
        <v>54</v>
      </c>
      <c r="M33" s="88"/>
      <c r="N33" s="88"/>
      <c r="O33" s="162"/>
      <c r="P33" s="88">
        <f>Q33</f>
        <v>0</v>
      </c>
      <c r="Q33" s="88">
        <f>'8'!T28</f>
        <v>0</v>
      </c>
      <c r="R33" s="162" t="s">
        <v>54</v>
      </c>
      <c r="S33" s="88">
        <f>T33</f>
        <v>0</v>
      </c>
      <c r="T33" s="88">
        <f>'8'!T28</f>
        <v>0</v>
      </c>
      <c r="U33" s="162" t="s">
        <v>54</v>
      </c>
      <c r="V33" s="88">
        <f>W33</f>
        <v>0</v>
      </c>
      <c r="W33" s="88">
        <f>'8'!Z28</f>
        <v>0</v>
      </c>
      <c r="X33" s="162" t="s">
        <v>54</v>
      </c>
    </row>
    <row r="34" spans="1:24" s="222" customFormat="1" ht="12.75" customHeight="1" x14ac:dyDescent="0.15">
      <c r="A34" s="153">
        <v>4223</v>
      </c>
      <c r="B34" s="215" t="s">
        <v>826</v>
      </c>
      <c r="C34" s="228">
        <v>4229</v>
      </c>
      <c r="D34" s="164">
        <f>E34</f>
        <v>0</v>
      </c>
      <c r="E34" s="310"/>
      <c r="F34" s="311" t="s">
        <v>54</v>
      </c>
      <c r="G34" s="88">
        <f>H34</f>
        <v>0</v>
      </c>
      <c r="H34" s="88"/>
      <c r="I34" s="162" t="s">
        <v>54</v>
      </c>
      <c r="J34" s="389">
        <f>K34</f>
        <v>0</v>
      </c>
      <c r="K34" s="389">
        <v>0</v>
      </c>
      <c r="L34" s="386" t="s">
        <v>54</v>
      </c>
      <c r="M34" s="88"/>
      <c r="N34" s="88"/>
      <c r="O34" s="162"/>
      <c r="P34" s="88">
        <f>Q34</f>
        <v>0</v>
      </c>
      <c r="Q34" s="88">
        <v>0</v>
      </c>
      <c r="R34" s="162" t="s">
        <v>54</v>
      </c>
      <c r="S34" s="88">
        <f>T34</f>
        <v>0</v>
      </c>
      <c r="T34" s="88">
        <v>0</v>
      </c>
      <c r="U34" s="162" t="s">
        <v>54</v>
      </c>
      <c r="V34" s="88">
        <f>W34</f>
        <v>0</v>
      </c>
      <c r="W34" s="88">
        <v>0</v>
      </c>
      <c r="X34" s="162" t="s">
        <v>54</v>
      </c>
    </row>
    <row r="35" spans="1:24" s="227" customFormat="1" ht="25.5" customHeight="1" x14ac:dyDescent="0.15">
      <c r="A35" s="225" t="s">
        <v>475</v>
      </c>
      <c r="B35" s="229" t="s">
        <v>476</v>
      </c>
      <c r="C35" s="226" t="s">
        <v>446</v>
      </c>
      <c r="D35" s="141">
        <f>E35</f>
        <v>13019.2</v>
      </c>
      <c r="E35" s="309">
        <f>SUM(E37:E44)</f>
        <v>13019.2</v>
      </c>
      <c r="F35" s="312" t="s">
        <v>54</v>
      </c>
      <c r="G35" s="141">
        <f>H35</f>
        <v>8600</v>
      </c>
      <c r="H35" s="141">
        <f>SUM(H37:H44)</f>
        <v>8600</v>
      </c>
      <c r="I35" s="152" t="s">
        <v>54</v>
      </c>
      <c r="J35" s="384">
        <f>K35</f>
        <v>2050</v>
      </c>
      <c r="K35" s="384">
        <f>SUM(K37:K44)</f>
        <v>2050</v>
      </c>
      <c r="L35" s="387" t="s">
        <v>54</v>
      </c>
      <c r="M35" s="141"/>
      <c r="N35" s="141"/>
      <c r="O35" s="152"/>
      <c r="P35" s="141">
        <f>Q35</f>
        <v>1800</v>
      </c>
      <c r="Q35" s="141">
        <f>SUM(Q37:Q44)</f>
        <v>1800</v>
      </c>
      <c r="R35" s="152" t="s">
        <v>54</v>
      </c>
      <c r="S35" s="141">
        <f>T35</f>
        <v>1800</v>
      </c>
      <c r="T35" s="141">
        <f>SUM(T37:T44)</f>
        <v>1800</v>
      </c>
      <c r="U35" s="152" t="s">
        <v>54</v>
      </c>
      <c r="V35" s="141">
        <f>W35</f>
        <v>1800</v>
      </c>
      <c r="W35" s="141">
        <f>SUM(W37:W44)</f>
        <v>1800</v>
      </c>
      <c r="X35" s="152" t="s">
        <v>54</v>
      </c>
    </row>
    <row r="36" spans="1:24" s="222" customFormat="1" ht="12.75" customHeight="1" x14ac:dyDescent="0.15">
      <c r="A36" s="153"/>
      <c r="B36" s="198" t="s">
        <v>269</v>
      </c>
      <c r="C36" s="228"/>
      <c r="D36" s="164"/>
      <c r="E36" s="310"/>
      <c r="F36" s="311"/>
      <c r="G36" s="153"/>
      <c r="H36" s="153"/>
      <c r="I36" s="153"/>
      <c r="J36" s="390"/>
      <c r="K36" s="390"/>
      <c r="L36" s="390"/>
      <c r="M36" s="149"/>
      <c r="N36" s="149"/>
      <c r="O36" s="149"/>
      <c r="P36" s="153"/>
      <c r="Q36" s="153"/>
      <c r="R36" s="153"/>
      <c r="S36" s="153"/>
      <c r="T36" s="153"/>
      <c r="U36" s="153"/>
      <c r="V36" s="153"/>
      <c r="W36" s="153"/>
      <c r="X36" s="153"/>
    </row>
    <row r="37" spans="1:24" s="222" customFormat="1" ht="12.75" customHeight="1" x14ac:dyDescent="0.15">
      <c r="A37" s="153" t="s">
        <v>477</v>
      </c>
      <c r="B37" s="198" t="s">
        <v>478</v>
      </c>
      <c r="C37" s="228" t="s">
        <v>477</v>
      </c>
      <c r="D37" s="164">
        <f>E37</f>
        <v>0</v>
      </c>
      <c r="E37" s="310">
        <v>0</v>
      </c>
      <c r="F37" s="311" t="s">
        <v>54</v>
      </c>
      <c r="G37" s="88">
        <f>H37</f>
        <v>0</v>
      </c>
      <c r="H37" s="88"/>
      <c r="I37" s="162" t="s">
        <v>54</v>
      </c>
      <c r="J37" s="389">
        <f>K37</f>
        <v>0</v>
      </c>
      <c r="K37" s="389">
        <v>0</v>
      </c>
      <c r="L37" s="386" t="s">
        <v>54</v>
      </c>
      <c r="M37" s="88"/>
      <c r="N37" s="88"/>
      <c r="O37" s="162"/>
      <c r="P37" s="88">
        <f>Q37</f>
        <v>0</v>
      </c>
      <c r="Q37" s="88">
        <f>'8'!T61</f>
        <v>0</v>
      </c>
      <c r="R37" s="162" t="s">
        <v>54</v>
      </c>
      <c r="S37" s="88">
        <f>T37</f>
        <v>0</v>
      </c>
      <c r="T37" s="88">
        <f>'8'!T61</f>
        <v>0</v>
      </c>
      <c r="U37" s="162" t="s">
        <v>54</v>
      </c>
      <c r="V37" s="88">
        <f>W37</f>
        <v>0</v>
      </c>
      <c r="W37" s="88">
        <f>'8'!Z61</f>
        <v>0</v>
      </c>
      <c r="X37" s="162" t="s">
        <v>54</v>
      </c>
    </row>
    <row r="38" spans="1:24" s="222" customFormat="1" ht="12.75" customHeight="1" x14ac:dyDescent="0.15">
      <c r="A38" s="153" t="s">
        <v>479</v>
      </c>
      <c r="B38" s="198" t="s">
        <v>480</v>
      </c>
      <c r="C38" s="228" t="s">
        <v>479</v>
      </c>
      <c r="D38" s="164">
        <f t="shared" ref="D38:D44" si="9">E38</f>
        <v>1379.6</v>
      </c>
      <c r="E38" s="310">
        <f>412.8+966.8</f>
        <v>1379.6</v>
      </c>
      <c r="F38" s="311" t="s">
        <v>54</v>
      </c>
      <c r="G38" s="88">
        <f t="shared" ref="G38:G44" si="10">H38</f>
        <v>1500</v>
      </c>
      <c r="H38" s="88">
        <v>1500</v>
      </c>
      <c r="I38" s="162" t="s">
        <v>54</v>
      </c>
      <c r="J38" s="389">
        <f t="shared" ref="J38:J44" si="11">K38</f>
        <v>1500</v>
      </c>
      <c r="K38" s="389">
        <v>1500</v>
      </c>
      <c r="L38" s="386" t="s">
        <v>54</v>
      </c>
      <c r="M38" s="88"/>
      <c r="N38" s="88"/>
      <c r="O38" s="162"/>
      <c r="P38" s="88">
        <f t="shared" ref="P38:P44" si="12">Q38</f>
        <v>1500</v>
      </c>
      <c r="Q38" s="88">
        <v>1500</v>
      </c>
      <c r="R38" s="162" t="s">
        <v>54</v>
      </c>
      <c r="S38" s="88">
        <f t="shared" ref="S38:S40" si="13">T38</f>
        <v>1500</v>
      </c>
      <c r="T38" s="88">
        <v>1500</v>
      </c>
      <c r="U38" s="162" t="s">
        <v>54</v>
      </c>
      <c r="V38" s="88">
        <f t="shared" ref="V38:V40" si="14">W38</f>
        <v>1500</v>
      </c>
      <c r="W38" s="88">
        <v>1500</v>
      </c>
      <c r="X38" s="162" t="s">
        <v>54</v>
      </c>
    </row>
    <row r="39" spans="1:24" s="222" customFormat="1" ht="12.75" customHeight="1" x14ac:dyDescent="0.15">
      <c r="A39" s="153" t="s">
        <v>481</v>
      </c>
      <c r="B39" s="198" t="s">
        <v>482</v>
      </c>
      <c r="C39" s="228" t="s">
        <v>481</v>
      </c>
      <c r="D39" s="164">
        <f t="shared" si="9"/>
        <v>0</v>
      </c>
      <c r="E39" s="310">
        <v>0</v>
      </c>
      <c r="F39" s="311" t="s">
        <v>54</v>
      </c>
      <c r="G39" s="88">
        <f t="shared" si="10"/>
        <v>0</v>
      </c>
      <c r="H39" s="88"/>
      <c r="I39" s="162" t="s">
        <v>54</v>
      </c>
      <c r="J39" s="389">
        <f t="shared" si="11"/>
        <v>250</v>
      </c>
      <c r="K39" s="389">
        <v>250</v>
      </c>
      <c r="L39" s="386" t="s">
        <v>54</v>
      </c>
      <c r="M39" s="88"/>
      <c r="N39" s="88"/>
      <c r="O39" s="162"/>
      <c r="P39" s="88">
        <f t="shared" si="12"/>
        <v>0</v>
      </c>
      <c r="Q39" s="88">
        <f>'8'!T32+'8'!T150+'8'!T218</f>
        <v>0</v>
      </c>
      <c r="R39" s="162" t="s">
        <v>54</v>
      </c>
      <c r="S39" s="88">
        <f t="shared" si="13"/>
        <v>0</v>
      </c>
      <c r="T39" s="88">
        <f>'8'!T32+'8'!T150+'8'!T218</f>
        <v>0</v>
      </c>
      <c r="U39" s="162" t="s">
        <v>54</v>
      </c>
      <c r="V39" s="88">
        <f t="shared" si="14"/>
        <v>0</v>
      </c>
      <c r="W39" s="88">
        <f>'8'!Z32+'8'!Z150+'8'!Z218</f>
        <v>0</v>
      </c>
      <c r="X39" s="162" t="s">
        <v>54</v>
      </c>
    </row>
    <row r="40" spans="1:24" s="222" customFormat="1" ht="12.75" customHeight="1" x14ac:dyDescent="0.15">
      <c r="A40" s="153" t="s">
        <v>483</v>
      </c>
      <c r="B40" s="198" t="s">
        <v>484</v>
      </c>
      <c r="C40" s="228" t="s">
        <v>483</v>
      </c>
      <c r="D40" s="164">
        <f t="shared" si="9"/>
        <v>118</v>
      </c>
      <c r="E40" s="310">
        <f>31.5+86.5</f>
        <v>118</v>
      </c>
      <c r="F40" s="311" t="s">
        <v>54</v>
      </c>
      <c r="G40" s="88">
        <f t="shared" si="10"/>
        <v>300</v>
      </c>
      <c r="H40" s="88">
        <v>300</v>
      </c>
      <c r="I40" s="162" t="s">
        <v>54</v>
      </c>
      <c r="J40" s="389">
        <f t="shared" si="11"/>
        <v>300</v>
      </c>
      <c r="K40" s="389">
        <v>300</v>
      </c>
      <c r="L40" s="386" t="s">
        <v>54</v>
      </c>
      <c r="M40" s="88"/>
      <c r="N40" s="88"/>
      <c r="O40" s="162"/>
      <c r="P40" s="88">
        <f t="shared" si="12"/>
        <v>300</v>
      </c>
      <c r="Q40" s="88">
        <v>300</v>
      </c>
      <c r="R40" s="162" t="s">
        <v>54</v>
      </c>
      <c r="S40" s="88">
        <f t="shared" si="13"/>
        <v>300</v>
      </c>
      <c r="T40" s="88">
        <v>300</v>
      </c>
      <c r="U40" s="162" t="s">
        <v>54</v>
      </c>
      <c r="V40" s="88">
        <f t="shared" si="14"/>
        <v>300</v>
      </c>
      <c r="W40" s="88">
        <v>300</v>
      </c>
      <c r="X40" s="162" t="s">
        <v>54</v>
      </c>
    </row>
    <row r="41" spans="1:24" s="222" customFormat="1" ht="12.75" customHeight="1" x14ac:dyDescent="0.15">
      <c r="A41" s="153" t="s">
        <v>485</v>
      </c>
      <c r="B41" s="198" t="s">
        <v>486</v>
      </c>
      <c r="C41" s="228" t="s">
        <v>485</v>
      </c>
      <c r="D41" s="164">
        <f t="shared" si="9"/>
        <v>0</v>
      </c>
      <c r="E41" s="310"/>
      <c r="F41" s="311" t="s">
        <v>54</v>
      </c>
      <c r="G41" s="88">
        <f t="shared" si="10"/>
        <v>0</v>
      </c>
      <c r="H41" s="88"/>
      <c r="I41" s="162" t="s">
        <v>54</v>
      </c>
      <c r="J41" s="389">
        <f t="shared" si="11"/>
        <v>0</v>
      </c>
      <c r="K41" s="389">
        <v>0</v>
      </c>
      <c r="L41" s="386" t="s">
        <v>54</v>
      </c>
      <c r="M41" s="88"/>
      <c r="N41" s="88"/>
      <c r="O41" s="162"/>
      <c r="P41" s="88"/>
      <c r="Q41" s="88">
        <f>'8'!T219</f>
        <v>0</v>
      </c>
      <c r="R41" s="162" t="s">
        <v>54</v>
      </c>
      <c r="S41" s="88"/>
      <c r="T41" s="88">
        <f>'8'!T219</f>
        <v>0</v>
      </c>
      <c r="U41" s="162" t="s">
        <v>54</v>
      </c>
      <c r="V41" s="88"/>
      <c r="W41" s="88">
        <f>'8'!Z219</f>
        <v>0</v>
      </c>
      <c r="X41" s="162" t="s">
        <v>54</v>
      </c>
    </row>
    <row r="42" spans="1:24" s="222" customFormat="1" ht="12.75" customHeight="1" x14ac:dyDescent="0.15">
      <c r="A42" s="153">
        <v>4236</v>
      </c>
      <c r="B42" s="215" t="s">
        <v>827</v>
      </c>
      <c r="C42" s="228">
        <v>4236</v>
      </c>
      <c r="D42" s="164">
        <f t="shared" si="9"/>
        <v>0</v>
      </c>
      <c r="E42" s="310"/>
      <c r="F42" s="311" t="s">
        <v>54</v>
      </c>
      <c r="G42" s="88">
        <f t="shared" si="10"/>
        <v>0</v>
      </c>
      <c r="H42" s="88"/>
      <c r="I42" s="162" t="s">
        <v>54</v>
      </c>
      <c r="J42" s="389">
        <f t="shared" si="11"/>
        <v>0</v>
      </c>
      <c r="K42" s="389">
        <v>0</v>
      </c>
      <c r="L42" s="386" t="s">
        <v>54</v>
      </c>
      <c r="M42" s="88"/>
      <c r="N42" s="88"/>
      <c r="O42" s="162"/>
      <c r="P42" s="88">
        <f t="shared" si="12"/>
        <v>0</v>
      </c>
      <c r="Q42" s="88">
        <f>'8'!T63</f>
        <v>0</v>
      </c>
      <c r="R42" s="162" t="s">
        <v>54</v>
      </c>
      <c r="S42" s="88">
        <f t="shared" ref="S42:S44" si="15">T42</f>
        <v>0</v>
      </c>
      <c r="T42" s="88">
        <f>'8'!T63</f>
        <v>0</v>
      </c>
      <c r="U42" s="162" t="s">
        <v>54</v>
      </c>
      <c r="V42" s="88">
        <f t="shared" ref="V42:V44" si="16">W42</f>
        <v>0</v>
      </c>
      <c r="W42" s="88">
        <f>'8'!Z63</f>
        <v>0</v>
      </c>
      <c r="X42" s="162" t="s">
        <v>54</v>
      </c>
    </row>
    <row r="43" spans="1:24" s="222" customFormat="1" ht="12.75" customHeight="1" x14ac:dyDescent="0.15">
      <c r="A43" s="153" t="s">
        <v>487</v>
      </c>
      <c r="B43" s="198" t="s">
        <v>488</v>
      </c>
      <c r="C43" s="228" t="s">
        <v>487</v>
      </c>
      <c r="D43" s="164">
        <f t="shared" si="9"/>
        <v>323</v>
      </c>
      <c r="E43" s="310">
        <f>323</f>
        <v>323</v>
      </c>
      <c r="F43" s="311" t="s">
        <v>54</v>
      </c>
      <c r="G43" s="88">
        <f t="shared" si="10"/>
        <v>900</v>
      </c>
      <c r="H43" s="88">
        <v>900</v>
      </c>
      <c r="I43" s="162" t="s">
        <v>54</v>
      </c>
      <c r="J43" s="389">
        <f t="shared" si="11"/>
        <v>0</v>
      </c>
      <c r="K43" s="389">
        <v>0</v>
      </c>
      <c r="L43" s="386" t="s">
        <v>54</v>
      </c>
      <c r="M43" s="88"/>
      <c r="N43" s="88"/>
      <c r="O43" s="162"/>
      <c r="P43" s="88">
        <f t="shared" si="12"/>
        <v>0</v>
      </c>
      <c r="Q43" s="88">
        <f>'8'!T64</f>
        <v>0</v>
      </c>
      <c r="R43" s="162" t="s">
        <v>54</v>
      </c>
      <c r="S43" s="88">
        <f t="shared" si="15"/>
        <v>0</v>
      </c>
      <c r="T43" s="88">
        <f>'8'!T64</f>
        <v>0</v>
      </c>
      <c r="U43" s="162" t="s">
        <v>54</v>
      </c>
      <c r="V43" s="88">
        <f t="shared" si="16"/>
        <v>0</v>
      </c>
      <c r="W43" s="88">
        <f>'8'!Z64</f>
        <v>0</v>
      </c>
      <c r="X43" s="162" t="s">
        <v>54</v>
      </c>
    </row>
    <row r="44" spans="1:24" s="222" customFormat="1" ht="12.75" customHeight="1" x14ac:dyDescent="0.15">
      <c r="A44" s="153">
        <v>4239</v>
      </c>
      <c r="B44" s="198" t="s">
        <v>489</v>
      </c>
      <c r="C44" s="228" t="s">
        <v>490</v>
      </c>
      <c r="D44" s="164">
        <f t="shared" si="9"/>
        <v>11198.6</v>
      </c>
      <c r="E44" s="310">
        <f>5098.6+6100</f>
        <v>11198.6</v>
      </c>
      <c r="F44" s="311" t="s">
        <v>54</v>
      </c>
      <c r="G44" s="88">
        <f t="shared" si="10"/>
        <v>5900</v>
      </c>
      <c r="H44" s="88">
        <v>5900</v>
      </c>
      <c r="I44" s="162" t="s">
        <v>54</v>
      </c>
      <c r="J44" s="389">
        <f t="shared" si="11"/>
        <v>0</v>
      </c>
      <c r="K44" s="389">
        <v>0</v>
      </c>
      <c r="L44" s="386" t="s">
        <v>54</v>
      </c>
      <c r="M44" s="88"/>
      <c r="N44" s="88"/>
      <c r="O44" s="162"/>
      <c r="P44" s="88">
        <f t="shared" si="12"/>
        <v>0</v>
      </c>
      <c r="Q44" s="88">
        <f>'8'!T65+'8'!T98+'8'!T238</f>
        <v>0</v>
      </c>
      <c r="R44" s="162" t="s">
        <v>54</v>
      </c>
      <c r="S44" s="88">
        <f t="shared" si="15"/>
        <v>0</v>
      </c>
      <c r="T44" s="88">
        <f>'8'!T65+'8'!T98+'8'!T238</f>
        <v>0</v>
      </c>
      <c r="U44" s="162" t="s">
        <v>54</v>
      </c>
      <c r="V44" s="88">
        <f t="shared" si="16"/>
        <v>0</v>
      </c>
      <c r="W44" s="88">
        <f>'8'!Z65+'8'!Z98+'8'!Z238</f>
        <v>0</v>
      </c>
      <c r="X44" s="162" t="s">
        <v>54</v>
      </c>
    </row>
    <row r="45" spans="1:24" s="227" customFormat="1" ht="25.5" customHeight="1" x14ac:dyDescent="0.15">
      <c r="A45" s="225" t="s">
        <v>491</v>
      </c>
      <c r="B45" s="229" t="s">
        <v>492</v>
      </c>
      <c r="C45" s="226" t="s">
        <v>446</v>
      </c>
      <c r="D45" s="141">
        <f>E45</f>
        <v>1672.6999999999998</v>
      </c>
      <c r="E45" s="309">
        <f>E47</f>
        <v>1672.6999999999998</v>
      </c>
      <c r="F45" s="312" t="str">
        <f>F47</f>
        <v>X</v>
      </c>
      <c r="G45" s="141">
        <f>H45</f>
        <v>3500</v>
      </c>
      <c r="H45" s="141">
        <f>H47</f>
        <v>3500</v>
      </c>
      <c r="I45" s="152" t="str">
        <f>I47</f>
        <v>X</v>
      </c>
      <c r="J45" s="384">
        <f>K45</f>
        <v>20000</v>
      </c>
      <c r="K45" s="384">
        <f>K47</f>
        <v>20000</v>
      </c>
      <c r="L45" s="387" t="str">
        <f>L47</f>
        <v>X</v>
      </c>
      <c r="M45" s="141"/>
      <c r="N45" s="141"/>
      <c r="O45" s="152"/>
      <c r="P45" s="141">
        <f>Q45</f>
        <v>22874</v>
      </c>
      <c r="Q45" s="141">
        <f>Q47</f>
        <v>22874</v>
      </c>
      <c r="R45" s="152" t="str">
        <f>R47</f>
        <v>X</v>
      </c>
      <c r="S45" s="141">
        <f>T45</f>
        <v>22874</v>
      </c>
      <c r="T45" s="141">
        <f>T47</f>
        <v>22874</v>
      </c>
      <c r="U45" s="152" t="str">
        <f>U47</f>
        <v>X</v>
      </c>
      <c r="V45" s="141">
        <f>W45</f>
        <v>22874</v>
      </c>
      <c r="W45" s="141">
        <f>W47</f>
        <v>22874</v>
      </c>
      <c r="X45" s="152" t="str">
        <f>X47</f>
        <v>X</v>
      </c>
    </row>
    <row r="46" spans="1:24" s="222" customFormat="1" ht="12.75" customHeight="1" x14ac:dyDescent="0.15">
      <c r="A46" s="153"/>
      <c r="B46" s="198" t="s">
        <v>269</v>
      </c>
      <c r="C46" s="228"/>
      <c r="D46" s="164"/>
      <c r="E46" s="310"/>
      <c r="F46" s="311"/>
      <c r="G46" s="153"/>
      <c r="H46" s="153"/>
      <c r="I46" s="153"/>
      <c r="J46" s="390"/>
      <c r="K46" s="390"/>
      <c r="L46" s="390"/>
      <c r="M46" s="189"/>
      <c r="N46" s="189"/>
      <c r="O46" s="189"/>
      <c r="P46" s="153"/>
      <c r="Q46" s="153"/>
      <c r="R46" s="153"/>
      <c r="S46" s="153"/>
      <c r="T46" s="153"/>
      <c r="U46" s="153"/>
      <c r="V46" s="153"/>
      <c r="W46" s="153"/>
      <c r="X46" s="153"/>
    </row>
    <row r="47" spans="1:24" s="222" customFormat="1" ht="12.75" customHeight="1" x14ac:dyDescent="0.15">
      <c r="A47" s="153" t="s">
        <v>493</v>
      </c>
      <c r="B47" s="198" t="s">
        <v>494</v>
      </c>
      <c r="C47" s="228" t="s">
        <v>493</v>
      </c>
      <c r="D47" s="164">
        <f>E47</f>
        <v>1672.6999999999998</v>
      </c>
      <c r="E47" s="310">
        <f>596.1+1076.6</f>
        <v>1672.6999999999998</v>
      </c>
      <c r="F47" s="311" t="s">
        <v>54</v>
      </c>
      <c r="G47" s="230">
        <f>H47</f>
        <v>3500</v>
      </c>
      <c r="H47" s="230">
        <v>3500</v>
      </c>
      <c r="I47" s="162" t="s">
        <v>54</v>
      </c>
      <c r="J47" s="389">
        <f>K47</f>
        <v>20000</v>
      </c>
      <c r="K47" s="389">
        <v>20000</v>
      </c>
      <c r="L47" s="386" t="s">
        <v>54</v>
      </c>
      <c r="M47" s="88"/>
      <c r="N47" s="88"/>
      <c r="O47" s="162"/>
      <c r="P47" s="88">
        <f>Q47</f>
        <v>22874</v>
      </c>
      <c r="Q47" s="88">
        <v>22874</v>
      </c>
      <c r="R47" s="162" t="s">
        <v>54</v>
      </c>
      <c r="S47" s="88">
        <f>T47</f>
        <v>22874</v>
      </c>
      <c r="T47" s="88">
        <v>22874</v>
      </c>
      <c r="U47" s="162" t="s">
        <v>54</v>
      </c>
      <c r="V47" s="88">
        <f>W47</f>
        <v>22874</v>
      </c>
      <c r="W47" s="88">
        <v>22874</v>
      </c>
      <c r="X47" s="162" t="s">
        <v>54</v>
      </c>
    </row>
    <row r="48" spans="1:24" s="227" customFormat="1" ht="25.5" customHeight="1" x14ac:dyDescent="0.15">
      <c r="A48" s="225" t="s">
        <v>495</v>
      </c>
      <c r="B48" s="229" t="s">
        <v>496</v>
      </c>
      <c r="C48" s="226" t="s">
        <v>446</v>
      </c>
      <c r="D48" s="141">
        <f>E48</f>
        <v>2000</v>
      </c>
      <c r="E48" s="309">
        <f>E50+E51</f>
        <v>2000</v>
      </c>
      <c r="F48" s="312" t="s">
        <v>54</v>
      </c>
      <c r="G48" s="141">
        <f>H48</f>
        <v>14235.9</v>
      </c>
      <c r="H48" s="141">
        <f>H50+H51</f>
        <v>14235.9</v>
      </c>
      <c r="I48" s="152" t="s">
        <v>54</v>
      </c>
      <c r="J48" s="384">
        <f>K48</f>
        <v>15505.4</v>
      </c>
      <c r="K48" s="384">
        <f>K50+K51</f>
        <v>15505.4</v>
      </c>
      <c r="L48" s="387" t="s">
        <v>54</v>
      </c>
      <c r="M48" s="141"/>
      <c r="N48" s="141"/>
      <c r="O48" s="152"/>
      <c r="P48" s="141">
        <f>Q48</f>
        <v>4500</v>
      </c>
      <c r="Q48" s="141">
        <f>Q50+Q51</f>
        <v>4500</v>
      </c>
      <c r="R48" s="152" t="s">
        <v>54</v>
      </c>
      <c r="S48" s="141">
        <f>T48</f>
        <v>4500</v>
      </c>
      <c r="T48" s="141">
        <f>T50+T51</f>
        <v>4500</v>
      </c>
      <c r="U48" s="152" t="s">
        <v>54</v>
      </c>
      <c r="V48" s="141">
        <f>W48</f>
        <v>4500</v>
      </c>
      <c r="W48" s="141">
        <f>W50+W51</f>
        <v>4500</v>
      </c>
      <c r="X48" s="152" t="s">
        <v>54</v>
      </c>
    </row>
    <row r="49" spans="1:24" s="222" customFormat="1" ht="12.75" customHeight="1" x14ac:dyDescent="0.15">
      <c r="A49" s="153"/>
      <c r="B49" s="198" t="s">
        <v>269</v>
      </c>
      <c r="C49" s="228"/>
      <c r="D49" s="164"/>
      <c r="E49" s="310"/>
      <c r="F49" s="311"/>
      <c r="G49" s="153"/>
      <c r="H49" s="153"/>
      <c r="I49" s="153"/>
      <c r="J49" s="390"/>
      <c r="K49" s="390"/>
      <c r="L49" s="390"/>
      <c r="M49" s="189"/>
      <c r="N49" s="189"/>
      <c r="O49" s="189"/>
      <c r="P49" s="153"/>
      <c r="Q49" s="153"/>
      <c r="R49" s="153"/>
      <c r="S49" s="153"/>
      <c r="T49" s="153"/>
      <c r="U49" s="153"/>
      <c r="V49" s="153"/>
      <c r="W49" s="153"/>
      <c r="X49" s="153"/>
    </row>
    <row r="50" spans="1:24" s="222" customFormat="1" ht="12.75" customHeight="1" x14ac:dyDescent="0.15">
      <c r="A50" s="153" t="s">
        <v>497</v>
      </c>
      <c r="B50" s="198" t="s">
        <v>498</v>
      </c>
      <c r="C50" s="228" t="s">
        <v>497</v>
      </c>
      <c r="D50" s="164">
        <f>E50</f>
        <v>0</v>
      </c>
      <c r="E50" s="310"/>
      <c r="F50" s="311" t="s">
        <v>54</v>
      </c>
      <c r="G50" s="88">
        <f>H50</f>
        <v>13735.9</v>
      </c>
      <c r="H50" s="88">
        <v>13735.9</v>
      </c>
      <c r="I50" s="162" t="s">
        <v>54</v>
      </c>
      <c r="J50" s="389">
        <f>K50</f>
        <v>13505.4</v>
      </c>
      <c r="K50" s="389">
        <v>13505.4</v>
      </c>
      <c r="L50" s="386" t="s">
        <v>54</v>
      </c>
      <c r="M50" s="88"/>
      <c r="N50" s="88"/>
      <c r="O50" s="162"/>
      <c r="P50" s="88">
        <f>Q50</f>
        <v>0</v>
      </c>
      <c r="Q50" s="88">
        <f>'8'!T55+'8'!T171+'8'!T221+'8'!T341+'8'!T363</f>
        <v>0</v>
      </c>
      <c r="R50" s="162" t="s">
        <v>54</v>
      </c>
      <c r="S50" s="88">
        <f>T50</f>
        <v>0</v>
      </c>
      <c r="T50" s="88">
        <f>'8'!T55+'8'!T171+'8'!T221+'8'!T341+'8'!T363</f>
        <v>0</v>
      </c>
      <c r="U50" s="162" t="s">
        <v>54</v>
      </c>
      <c r="V50" s="88">
        <f>W50</f>
        <v>0</v>
      </c>
      <c r="W50" s="88">
        <f>'8'!Z55+'8'!Z171+'8'!Z221+'8'!Z341+'8'!Z363</f>
        <v>0</v>
      </c>
      <c r="X50" s="162" t="s">
        <v>54</v>
      </c>
    </row>
    <row r="51" spans="1:24" s="222" customFormat="1" ht="12.75" customHeight="1" x14ac:dyDescent="0.15">
      <c r="A51" s="153" t="s">
        <v>499</v>
      </c>
      <c r="B51" s="198" t="s">
        <v>500</v>
      </c>
      <c r="C51" s="228" t="s">
        <v>499</v>
      </c>
      <c r="D51" s="164">
        <f>E51</f>
        <v>2000</v>
      </c>
      <c r="E51" s="310">
        <f>900+1100</f>
        <v>2000</v>
      </c>
      <c r="F51" s="311" t="s">
        <v>54</v>
      </c>
      <c r="G51" s="88">
        <f>H51</f>
        <v>500</v>
      </c>
      <c r="H51" s="88">
        <v>500</v>
      </c>
      <c r="I51" s="162" t="s">
        <v>54</v>
      </c>
      <c r="J51" s="389">
        <f>K51</f>
        <v>2000</v>
      </c>
      <c r="K51" s="389">
        <v>2000</v>
      </c>
      <c r="L51" s="386" t="s">
        <v>54</v>
      </c>
      <c r="M51" s="88"/>
      <c r="N51" s="88"/>
      <c r="O51" s="162"/>
      <c r="P51" s="88">
        <f>Q51</f>
        <v>4500</v>
      </c>
      <c r="Q51" s="88">
        <f>'8'!T38+'8'!T222</f>
        <v>4500</v>
      </c>
      <c r="R51" s="162" t="s">
        <v>54</v>
      </c>
      <c r="S51" s="88">
        <f>T51</f>
        <v>4500</v>
      </c>
      <c r="T51" s="88">
        <v>4500</v>
      </c>
      <c r="U51" s="162" t="s">
        <v>54</v>
      </c>
      <c r="V51" s="88">
        <f>W51</f>
        <v>4500</v>
      </c>
      <c r="W51" s="88">
        <v>4500</v>
      </c>
      <c r="X51" s="162" t="s">
        <v>54</v>
      </c>
    </row>
    <row r="52" spans="1:24" s="227" customFormat="1" ht="25.5" customHeight="1" x14ac:dyDescent="0.15">
      <c r="A52" s="225" t="s">
        <v>501</v>
      </c>
      <c r="B52" s="229" t="s">
        <v>502</v>
      </c>
      <c r="C52" s="226" t="s">
        <v>446</v>
      </c>
      <c r="D52" s="141">
        <f>E52</f>
        <v>12814.67</v>
      </c>
      <c r="E52" s="309">
        <f>SUM(E54:E62)</f>
        <v>12814.67</v>
      </c>
      <c r="F52" s="312" t="s">
        <v>54</v>
      </c>
      <c r="G52" s="141">
        <f>H52</f>
        <v>4150</v>
      </c>
      <c r="H52" s="141">
        <f>SUM(H54:H62)</f>
        <v>4150</v>
      </c>
      <c r="I52" s="152" t="s">
        <v>54</v>
      </c>
      <c r="J52" s="384">
        <f>K52</f>
        <v>6400</v>
      </c>
      <c r="K52" s="384">
        <f>SUM(K54:K62)</f>
        <v>6400</v>
      </c>
      <c r="L52" s="387" t="s">
        <v>54</v>
      </c>
      <c r="M52" s="141"/>
      <c r="N52" s="141"/>
      <c r="O52" s="152"/>
      <c r="P52" s="141">
        <f>Q52</f>
        <v>3150</v>
      </c>
      <c r="Q52" s="141">
        <f>SUM(Q54:Q62)</f>
        <v>3150</v>
      </c>
      <c r="R52" s="152" t="s">
        <v>54</v>
      </c>
      <c r="S52" s="141">
        <f>T52</f>
        <v>3150</v>
      </c>
      <c r="T52" s="141">
        <f>SUM(T54:T62)</f>
        <v>3150</v>
      </c>
      <c r="U52" s="152" t="s">
        <v>54</v>
      </c>
      <c r="V52" s="141">
        <f>W52</f>
        <v>3150</v>
      </c>
      <c r="W52" s="141">
        <f>SUM(W54:W62)</f>
        <v>3150</v>
      </c>
      <c r="X52" s="152" t="s">
        <v>54</v>
      </c>
    </row>
    <row r="53" spans="1:24" s="222" customFormat="1" ht="12.75" customHeight="1" x14ac:dyDescent="0.15">
      <c r="A53" s="153"/>
      <c r="B53" s="198" t="s">
        <v>269</v>
      </c>
      <c r="C53" s="228"/>
      <c r="D53" s="164"/>
      <c r="E53" s="310"/>
      <c r="F53" s="311"/>
      <c r="G53" s="153"/>
      <c r="H53" s="153"/>
      <c r="I53" s="153"/>
      <c r="J53" s="390"/>
      <c r="K53" s="390"/>
      <c r="L53" s="390"/>
      <c r="M53" s="224"/>
      <c r="N53" s="224"/>
      <c r="O53" s="224"/>
      <c r="P53" s="153"/>
      <c r="Q53" s="153"/>
      <c r="R53" s="153"/>
      <c r="S53" s="153"/>
      <c r="T53" s="153"/>
      <c r="U53" s="153"/>
      <c r="V53" s="153"/>
      <c r="W53" s="153"/>
      <c r="X53" s="153"/>
    </row>
    <row r="54" spans="1:24" s="222" customFormat="1" ht="12.75" customHeight="1" x14ac:dyDescent="0.15">
      <c r="A54" s="153" t="s">
        <v>503</v>
      </c>
      <c r="B54" s="198" t="s">
        <v>504</v>
      </c>
      <c r="C54" s="228" t="s">
        <v>503</v>
      </c>
      <c r="D54" s="164">
        <f>E54</f>
        <v>1764</v>
      </c>
      <c r="E54" s="310">
        <f>582+1182</f>
        <v>1764</v>
      </c>
      <c r="F54" s="311" t="s">
        <v>54</v>
      </c>
      <c r="G54" s="161">
        <f>H54</f>
        <v>950</v>
      </c>
      <c r="H54" s="161">
        <v>950</v>
      </c>
      <c r="I54" s="162" t="s">
        <v>54</v>
      </c>
      <c r="J54" s="391">
        <f>K54</f>
        <v>1400</v>
      </c>
      <c r="K54" s="391">
        <v>1400</v>
      </c>
      <c r="L54" s="386" t="s">
        <v>54</v>
      </c>
      <c r="M54" s="88"/>
      <c r="N54" s="88"/>
      <c r="O54" s="162"/>
      <c r="P54" s="161">
        <f>Q54</f>
        <v>950</v>
      </c>
      <c r="Q54" s="161">
        <f>'8'!T39+'8'!T223</f>
        <v>950</v>
      </c>
      <c r="R54" s="162" t="s">
        <v>54</v>
      </c>
      <c r="S54" s="161">
        <f>T54</f>
        <v>950</v>
      </c>
      <c r="T54" s="161">
        <v>950</v>
      </c>
      <c r="U54" s="162" t="s">
        <v>54</v>
      </c>
      <c r="V54" s="161">
        <f>W54</f>
        <v>950</v>
      </c>
      <c r="W54" s="161">
        <v>950</v>
      </c>
      <c r="X54" s="162" t="s">
        <v>54</v>
      </c>
    </row>
    <row r="55" spans="1:24" s="222" customFormat="1" ht="12.75" customHeight="1" x14ac:dyDescent="0.15">
      <c r="A55" s="153">
        <v>4262</v>
      </c>
      <c r="B55" s="198" t="s">
        <v>828</v>
      </c>
      <c r="C55" s="228">
        <v>4262</v>
      </c>
      <c r="D55" s="164">
        <f t="shared" ref="D55:D62" si="17">E55</f>
        <v>0</v>
      </c>
      <c r="E55" s="310"/>
      <c r="F55" s="311" t="s">
        <v>54</v>
      </c>
      <c r="G55" s="161">
        <f t="shared" ref="G55:G61" si="18">H55</f>
        <v>0</v>
      </c>
      <c r="H55" s="161"/>
      <c r="I55" s="162" t="s">
        <v>54</v>
      </c>
      <c r="J55" s="391">
        <f t="shared" ref="J55:J62" si="19">K55</f>
        <v>0</v>
      </c>
      <c r="K55" s="391"/>
      <c r="L55" s="386" t="s">
        <v>54</v>
      </c>
      <c r="M55" s="88"/>
      <c r="N55" s="88"/>
      <c r="O55" s="162"/>
      <c r="P55" s="161">
        <f t="shared" ref="P55:P62" si="20">Q55</f>
        <v>0</v>
      </c>
      <c r="Q55" s="161">
        <v>0</v>
      </c>
      <c r="R55" s="162" t="s">
        <v>54</v>
      </c>
      <c r="S55" s="161">
        <f t="shared" ref="S55:S62" si="21">T55</f>
        <v>0</v>
      </c>
      <c r="T55" s="161">
        <v>0</v>
      </c>
      <c r="U55" s="162" t="s">
        <v>54</v>
      </c>
      <c r="V55" s="161">
        <f t="shared" ref="V55:V62" si="22">W55</f>
        <v>0</v>
      </c>
      <c r="W55" s="161">
        <v>0</v>
      </c>
      <c r="X55" s="162" t="s">
        <v>54</v>
      </c>
    </row>
    <row r="56" spans="1:24" s="222" customFormat="1" ht="21.6" customHeight="1" x14ac:dyDescent="0.15">
      <c r="A56" s="153">
        <v>4263</v>
      </c>
      <c r="B56" s="198" t="s">
        <v>829</v>
      </c>
      <c r="C56" s="228">
        <v>4263</v>
      </c>
      <c r="D56" s="164">
        <f t="shared" si="17"/>
        <v>0</v>
      </c>
      <c r="E56" s="310">
        <v>0</v>
      </c>
      <c r="F56" s="311" t="s">
        <v>54</v>
      </c>
      <c r="G56" s="161">
        <f t="shared" si="18"/>
        <v>0</v>
      </c>
      <c r="H56" s="161">
        <v>0</v>
      </c>
      <c r="I56" s="162" t="s">
        <v>54</v>
      </c>
      <c r="J56" s="391">
        <f t="shared" si="19"/>
        <v>0</v>
      </c>
      <c r="K56" s="391">
        <v>0</v>
      </c>
      <c r="L56" s="386" t="s">
        <v>54</v>
      </c>
      <c r="M56" s="88"/>
      <c r="N56" s="88"/>
      <c r="O56" s="162"/>
      <c r="P56" s="161">
        <f t="shared" si="20"/>
        <v>0</v>
      </c>
      <c r="Q56" s="161">
        <v>0</v>
      </c>
      <c r="R56" s="162" t="s">
        <v>54</v>
      </c>
      <c r="S56" s="161">
        <f t="shared" si="21"/>
        <v>0</v>
      </c>
      <c r="T56" s="161">
        <v>0</v>
      </c>
      <c r="U56" s="162" t="s">
        <v>54</v>
      </c>
      <c r="V56" s="161">
        <f t="shared" si="22"/>
        <v>0</v>
      </c>
      <c r="W56" s="161">
        <v>0</v>
      </c>
      <c r="X56" s="162" t="s">
        <v>54</v>
      </c>
    </row>
    <row r="57" spans="1:24" s="222" customFormat="1" ht="12.75" hidden="1" customHeight="1" x14ac:dyDescent="0.15">
      <c r="A57" s="153"/>
      <c r="B57" s="198"/>
      <c r="C57" s="228"/>
      <c r="D57" s="164">
        <f t="shared" si="17"/>
        <v>0</v>
      </c>
      <c r="E57" s="310"/>
      <c r="F57" s="311" t="s">
        <v>54</v>
      </c>
      <c r="G57" s="161">
        <f t="shared" si="18"/>
        <v>0</v>
      </c>
      <c r="H57" s="161"/>
      <c r="I57" s="162" t="s">
        <v>54</v>
      </c>
      <c r="J57" s="391">
        <f t="shared" si="19"/>
        <v>0</v>
      </c>
      <c r="K57" s="391"/>
      <c r="L57" s="386" t="s">
        <v>54</v>
      </c>
      <c r="M57" s="88"/>
      <c r="N57" s="88"/>
      <c r="O57" s="162"/>
      <c r="P57" s="161">
        <f t="shared" si="20"/>
        <v>0</v>
      </c>
      <c r="Q57" s="161"/>
      <c r="R57" s="162" t="s">
        <v>54</v>
      </c>
      <c r="S57" s="161">
        <f t="shared" si="21"/>
        <v>0</v>
      </c>
      <c r="T57" s="161"/>
      <c r="U57" s="162" t="s">
        <v>54</v>
      </c>
      <c r="V57" s="161">
        <f t="shared" si="22"/>
        <v>0</v>
      </c>
      <c r="W57" s="161"/>
      <c r="X57" s="162" t="s">
        <v>54</v>
      </c>
    </row>
    <row r="58" spans="1:24" s="222" customFormat="1" ht="12.75" customHeight="1" x14ac:dyDescent="0.15">
      <c r="A58" s="153" t="s">
        <v>505</v>
      </c>
      <c r="B58" s="198" t="s">
        <v>506</v>
      </c>
      <c r="C58" s="228" t="s">
        <v>505</v>
      </c>
      <c r="D58" s="164">
        <f t="shared" si="17"/>
        <v>7647.36</v>
      </c>
      <c r="E58" s="310">
        <f>1200+6447.36</f>
        <v>7647.36</v>
      </c>
      <c r="F58" s="311" t="s">
        <v>54</v>
      </c>
      <c r="G58" s="161">
        <f t="shared" si="18"/>
        <v>1500</v>
      </c>
      <c r="H58" s="161">
        <v>1500</v>
      </c>
      <c r="I58" s="162" t="s">
        <v>54</v>
      </c>
      <c r="J58" s="391">
        <f t="shared" si="19"/>
        <v>2500</v>
      </c>
      <c r="K58" s="391">
        <v>2500</v>
      </c>
      <c r="L58" s="386" t="s">
        <v>54</v>
      </c>
      <c r="M58" s="88"/>
      <c r="N58" s="88"/>
      <c r="O58" s="162"/>
      <c r="P58" s="161">
        <f t="shared" si="20"/>
        <v>1500</v>
      </c>
      <c r="Q58" s="161">
        <f>'8'!T40+'8'!T224</f>
        <v>1500</v>
      </c>
      <c r="R58" s="162" t="s">
        <v>54</v>
      </c>
      <c r="S58" s="161">
        <f t="shared" si="21"/>
        <v>1500</v>
      </c>
      <c r="T58" s="161">
        <v>1500</v>
      </c>
      <c r="U58" s="162" t="s">
        <v>54</v>
      </c>
      <c r="V58" s="161">
        <f t="shared" si="22"/>
        <v>1500</v>
      </c>
      <c r="W58" s="161">
        <v>1500</v>
      </c>
      <c r="X58" s="162" t="s">
        <v>54</v>
      </c>
    </row>
    <row r="59" spans="1:24" s="222" customFormat="1" ht="12.75" customHeight="1" x14ac:dyDescent="0.15">
      <c r="A59" s="153">
        <v>4265</v>
      </c>
      <c r="B59" s="198" t="s">
        <v>830</v>
      </c>
      <c r="C59" s="228">
        <v>4265</v>
      </c>
      <c r="D59" s="164">
        <f t="shared" si="17"/>
        <v>0</v>
      </c>
      <c r="E59" s="310">
        <v>0</v>
      </c>
      <c r="F59" s="311" t="s">
        <v>54</v>
      </c>
      <c r="G59" s="161">
        <f t="shared" si="18"/>
        <v>0</v>
      </c>
      <c r="H59" s="161">
        <v>0</v>
      </c>
      <c r="I59" s="162" t="s">
        <v>54</v>
      </c>
      <c r="J59" s="391">
        <f t="shared" si="19"/>
        <v>0</v>
      </c>
      <c r="K59" s="391">
        <v>0</v>
      </c>
      <c r="L59" s="386" t="s">
        <v>54</v>
      </c>
      <c r="M59" s="88"/>
      <c r="N59" s="88"/>
      <c r="O59" s="162"/>
      <c r="P59" s="161">
        <f t="shared" si="20"/>
        <v>0</v>
      </c>
      <c r="Q59" s="161">
        <v>0</v>
      </c>
      <c r="R59" s="162" t="s">
        <v>54</v>
      </c>
      <c r="S59" s="161">
        <f t="shared" si="21"/>
        <v>0</v>
      </c>
      <c r="T59" s="161">
        <v>0</v>
      </c>
      <c r="U59" s="162" t="s">
        <v>54</v>
      </c>
      <c r="V59" s="161">
        <f t="shared" si="22"/>
        <v>0</v>
      </c>
      <c r="W59" s="161">
        <v>0</v>
      </c>
      <c r="X59" s="162" t="s">
        <v>54</v>
      </c>
    </row>
    <row r="60" spans="1:24" s="222" customFormat="1" ht="12.75" customHeight="1" x14ac:dyDescent="0.15">
      <c r="A60" s="153">
        <v>4266</v>
      </c>
      <c r="B60" s="198" t="s">
        <v>831</v>
      </c>
      <c r="C60" s="228">
        <v>4266</v>
      </c>
      <c r="D60" s="164">
        <f t="shared" si="17"/>
        <v>0</v>
      </c>
      <c r="E60" s="310">
        <v>0</v>
      </c>
      <c r="F60" s="311" t="s">
        <v>54</v>
      </c>
      <c r="G60" s="161">
        <f t="shared" si="18"/>
        <v>100</v>
      </c>
      <c r="H60" s="161">
        <v>100</v>
      </c>
      <c r="I60" s="162" t="s">
        <v>54</v>
      </c>
      <c r="J60" s="391">
        <f t="shared" si="19"/>
        <v>700</v>
      </c>
      <c r="K60" s="391">
        <v>700</v>
      </c>
      <c r="L60" s="386" t="s">
        <v>54</v>
      </c>
      <c r="M60" s="88"/>
      <c r="N60" s="88"/>
      <c r="O60" s="162"/>
      <c r="P60" s="161">
        <f t="shared" si="20"/>
        <v>100</v>
      </c>
      <c r="Q60" s="161">
        <f>'8'!T41+'8'!T225</f>
        <v>100</v>
      </c>
      <c r="R60" s="162" t="s">
        <v>54</v>
      </c>
      <c r="S60" s="161">
        <f t="shared" si="21"/>
        <v>100</v>
      </c>
      <c r="T60" s="161">
        <v>100</v>
      </c>
      <c r="U60" s="162" t="s">
        <v>54</v>
      </c>
      <c r="V60" s="161">
        <f t="shared" si="22"/>
        <v>100</v>
      </c>
      <c r="W60" s="161">
        <v>100</v>
      </c>
      <c r="X60" s="162" t="s">
        <v>54</v>
      </c>
    </row>
    <row r="61" spans="1:24" s="222" customFormat="1" ht="12.75" customHeight="1" x14ac:dyDescent="0.15">
      <c r="A61" s="153" t="s">
        <v>507</v>
      </c>
      <c r="B61" s="198" t="s">
        <v>508</v>
      </c>
      <c r="C61" s="228" t="s">
        <v>507</v>
      </c>
      <c r="D61" s="164">
        <f t="shared" si="17"/>
        <v>1090.31</v>
      </c>
      <c r="E61" s="310">
        <f>400+690.31</f>
        <v>1090.31</v>
      </c>
      <c r="F61" s="311" t="s">
        <v>54</v>
      </c>
      <c r="G61" s="161">
        <f t="shared" si="18"/>
        <v>300</v>
      </c>
      <c r="H61" s="161">
        <v>300</v>
      </c>
      <c r="I61" s="162" t="s">
        <v>54</v>
      </c>
      <c r="J61" s="391">
        <f t="shared" si="19"/>
        <v>900</v>
      </c>
      <c r="K61" s="391">
        <v>900</v>
      </c>
      <c r="L61" s="386" t="s">
        <v>54</v>
      </c>
      <c r="M61" s="88"/>
      <c r="N61" s="88"/>
      <c r="O61" s="162"/>
      <c r="P61" s="161">
        <f t="shared" si="20"/>
        <v>300</v>
      </c>
      <c r="Q61" s="161">
        <f>'8'!T42+'8'!T66+'8'!T226</f>
        <v>300</v>
      </c>
      <c r="R61" s="162" t="s">
        <v>54</v>
      </c>
      <c r="S61" s="161">
        <f t="shared" si="21"/>
        <v>300</v>
      </c>
      <c r="T61" s="161">
        <v>300</v>
      </c>
      <c r="U61" s="162" t="s">
        <v>54</v>
      </c>
      <c r="V61" s="161">
        <f t="shared" si="22"/>
        <v>300</v>
      </c>
      <c r="W61" s="161">
        <v>300</v>
      </c>
      <c r="X61" s="162" t="s">
        <v>54</v>
      </c>
    </row>
    <row r="62" spans="1:24" s="222" customFormat="1" ht="12.75" customHeight="1" x14ac:dyDescent="0.15">
      <c r="A62" s="153" t="s">
        <v>509</v>
      </c>
      <c r="B62" s="198" t="s">
        <v>510</v>
      </c>
      <c r="C62" s="228" t="s">
        <v>511</v>
      </c>
      <c r="D62" s="164">
        <f t="shared" si="17"/>
        <v>2313</v>
      </c>
      <c r="E62" s="310">
        <f>504+1809</f>
        <v>2313</v>
      </c>
      <c r="F62" s="311" t="s">
        <v>54</v>
      </c>
      <c r="G62" s="161">
        <v>1300</v>
      </c>
      <c r="H62" s="161">
        <v>1300</v>
      </c>
      <c r="I62" s="162" t="s">
        <v>54</v>
      </c>
      <c r="J62" s="391">
        <f t="shared" si="19"/>
        <v>900</v>
      </c>
      <c r="K62" s="391">
        <v>900</v>
      </c>
      <c r="L62" s="386" t="s">
        <v>54</v>
      </c>
      <c r="M62" s="88"/>
      <c r="N62" s="88"/>
      <c r="O62" s="162"/>
      <c r="P62" s="161">
        <f t="shared" si="20"/>
        <v>300</v>
      </c>
      <c r="Q62" s="161">
        <f>'8'!T43+'8'!T67+'8'!T119+'8'!T227+'8'!T364</f>
        <v>300</v>
      </c>
      <c r="R62" s="162" t="s">
        <v>54</v>
      </c>
      <c r="S62" s="161">
        <f t="shared" si="21"/>
        <v>300</v>
      </c>
      <c r="T62" s="161">
        <v>300</v>
      </c>
      <c r="U62" s="162" t="s">
        <v>54</v>
      </c>
      <c r="V62" s="161">
        <f t="shared" si="22"/>
        <v>300</v>
      </c>
      <c r="W62" s="161">
        <v>300</v>
      </c>
      <c r="X62" s="162" t="s">
        <v>54</v>
      </c>
    </row>
    <row r="63" spans="1:24" s="227" customFormat="1" ht="25.5" customHeight="1" x14ac:dyDescent="0.15">
      <c r="A63" s="225" t="s">
        <v>512</v>
      </c>
      <c r="B63" s="229" t="s">
        <v>513</v>
      </c>
      <c r="C63" s="226" t="s">
        <v>446</v>
      </c>
      <c r="D63" s="152">
        <f t="shared" ref="D63:L63" si="23">D65</f>
        <v>0</v>
      </c>
      <c r="E63" s="312">
        <f t="shared" si="23"/>
        <v>0</v>
      </c>
      <c r="F63" s="312" t="str">
        <f t="shared" si="23"/>
        <v>X</v>
      </c>
      <c r="G63" s="152">
        <f t="shared" si="23"/>
        <v>0</v>
      </c>
      <c r="H63" s="315">
        <f t="shared" si="23"/>
        <v>0</v>
      </c>
      <c r="I63" s="152" t="str">
        <f t="shared" si="23"/>
        <v>X</v>
      </c>
      <c r="J63" s="387">
        <f t="shared" si="23"/>
        <v>0</v>
      </c>
      <c r="K63" s="387">
        <f t="shared" si="23"/>
        <v>0</v>
      </c>
      <c r="L63" s="387" t="str">
        <f t="shared" si="23"/>
        <v>X</v>
      </c>
      <c r="M63" s="152"/>
      <c r="N63" s="152"/>
      <c r="O63" s="152"/>
      <c r="P63" s="152">
        <f t="shared" ref="P63:U63" si="24">P65</f>
        <v>0</v>
      </c>
      <c r="Q63" s="152">
        <f t="shared" si="24"/>
        <v>0</v>
      </c>
      <c r="R63" s="152" t="str">
        <f t="shared" si="24"/>
        <v>X</v>
      </c>
      <c r="S63" s="152">
        <f t="shared" si="24"/>
        <v>0</v>
      </c>
      <c r="T63" s="152">
        <f t="shared" si="24"/>
        <v>0</v>
      </c>
      <c r="U63" s="152" t="str">
        <f t="shared" si="24"/>
        <v>X</v>
      </c>
      <c r="V63" s="152">
        <f t="shared" ref="V63:X63" si="25">V65</f>
        <v>0</v>
      </c>
      <c r="W63" s="152">
        <f t="shared" si="25"/>
        <v>0</v>
      </c>
      <c r="X63" s="152" t="str">
        <f t="shared" si="25"/>
        <v>X</v>
      </c>
    </row>
    <row r="64" spans="1:24" s="222" customFormat="1" ht="12.75" customHeight="1" x14ac:dyDescent="0.15">
      <c r="A64" s="153"/>
      <c r="B64" s="198" t="s">
        <v>74</v>
      </c>
      <c r="C64" s="228"/>
      <c r="D64" s="162"/>
      <c r="E64" s="311"/>
      <c r="F64" s="311"/>
      <c r="G64" s="162"/>
      <c r="H64" s="162"/>
      <c r="I64" s="162"/>
      <c r="J64" s="386"/>
      <c r="K64" s="386"/>
      <c r="L64" s="386"/>
      <c r="M64" s="162"/>
      <c r="N64" s="162"/>
      <c r="O64" s="162"/>
      <c r="P64" s="162"/>
      <c r="Q64" s="162"/>
      <c r="R64" s="162"/>
      <c r="S64" s="162"/>
      <c r="T64" s="162"/>
      <c r="U64" s="162"/>
      <c r="V64" s="162"/>
      <c r="W64" s="162"/>
      <c r="X64" s="162"/>
    </row>
    <row r="65" spans="1:24" s="227" customFormat="1" ht="25.5" customHeight="1" x14ac:dyDescent="0.15">
      <c r="A65" s="225" t="s">
        <v>514</v>
      </c>
      <c r="B65" s="229" t="s">
        <v>515</v>
      </c>
      <c r="C65" s="226" t="s">
        <v>446</v>
      </c>
      <c r="D65" s="152">
        <f t="shared" ref="D65:L65" si="26">D67</f>
        <v>0</v>
      </c>
      <c r="E65" s="312">
        <f t="shared" si="26"/>
        <v>0</v>
      </c>
      <c r="F65" s="312" t="str">
        <f t="shared" si="26"/>
        <v>X</v>
      </c>
      <c r="G65" s="152">
        <f t="shared" si="26"/>
        <v>0</v>
      </c>
      <c r="H65" s="152">
        <f t="shared" si="26"/>
        <v>0</v>
      </c>
      <c r="I65" s="152" t="str">
        <f t="shared" si="26"/>
        <v>X</v>
      </c>
      <c r="J65" s="387">
        <f t="shared" si="26"/>
        <v>0</v>
      </c>
      <c r="K65" s="387">
        <f t="shared" si="26"/>
        <v>0</v>
      </c>
      <c r="L65" s="387" t="str">
        <f t="shared" si="26"/>
        <v>X</v>
      </c>
      <c r="M65" s="152"/>
      <c r="N65" s="152"/>
      <c r="O65" s="152"/>
      <c r="P65" s="152">
        <f t="shared" ref="P65:U65" si="27">P67</f>
        <v>0</v>
      </c>
      <c r="Q65" s="152">
        <f t="shared" si="27"/>
        <v>0</v>
      </c>
      <c r="R65" s="152" t="str">
        <f t="shared" si="27"/>
        <v>X</v>
      </c>
      <c r="S65" s="152">
        <f t="shared" si="27"/>
        <v>0</v>
      </c>
      <c r="T65" s="152">
        <f t="shared" si="27"/>
        <v>0</v>
      </c>
      <c r="U65" s="152" t="str">
        <f t="shared" si="27"/>
        <v>X</v>
      </c>
      <c r="V65" s="152">
        <f t="shared" ref="V65:X65" si="28">V67</f>
        <v>0</v>
      </c>
      <c r="W65" s="152">
        <f t="shared" si="28"/>
        <v>0</v>
      </c>
      <c r="X65" s="152" t="str">
        <f t="shared" si="28"/>
        <v>X</v>
      </c>
    </row>
    <row r="66" spans="1:24" s="222" customFormat="1" ht="12.75" customHeight="1" x14ac:dyDescent="0.15">
      <c r="A66" s="153"/>
      <c r="B66" s="198" t="s">
        <v>269</v>
      </c>
      <c r="C66" s="228"/>
      <c r="D66" s="162"/>
      <c r="E66" s="311"/>
      <c r="F66" s="311"/>
      <c r="G66" s="153"/>
      <c r="H66" s="153"/>
      <c r="I66" s="153"/>
      <c r="J66" s="390"/>
      <c r="K66" s="390"/>
      <c r="L66" s="390"/>
      <c r="M66" s="149"/>
      <c r="N66" s="149"/>
      <c r="O66" s="149"/>
      <c r="P66" s="153"/>
      <c r="Q66" s="153"/>
      <c r="R66" s="153"/>
      <c r="S66" s="153"/>
      <c r="T66" s="153"/>
      <c r="U66" s="153"/>
      <c r="V66" s="153"/>
      <c r="W66" s="153"/>
      <c r="X66" s="153"/>
    </row>
    <row r="67" spans="1:24" s="222" customFormat="1" ht="12.75" customHeight="1" x14ac:dyDescent="0.15">
      <c r="A67" s="153" t="s">
        <v>516</v>
      </c>
      <c r="B67" s="198" t="s">
        <v>517</v>
      </c>
      <c r="C67" s="228" t="s">
        <v>518</v>
      </c>
      <c r="D67" s="162">
        <f>E67</f>
        <v>0</v>
      </c>
      <c r="E67" s="311">
        <v>0</v>
      </c>
      <c r="F67" s="311" t="s">
        <v>54</v>
      </c>
      <c r="G67" s="162">
        <f>H67</f>
        <v>0</v>
      </c>
      <c r="H67" s="162">
        <v>0</v>
      </c>
      <c r="I67" s="162" t="s">
        <v>54</v>
      </c>
      <c r="J67" s="386">
        <f>K67</f>
        <v>0</v>
      </c>
      <c r="K67" s="386">
        <v>0</v>
      </c>
      <c r="L67" s="386" t="s">
        <v>54</v>
      </c>
      <c r="M67" s="88"/>
      <c r="N67" s="88"/>
      <c r="O67" s="162"/>
      <c r="P67" s="162">
        <f>Q67</f>
        <v>0</v>
      </c>
      <c r="Q67" s="162">
        <v>0</v>
      </c>
      <c r="R67" s="162" t="s">
        <v>54</v>
      </c>
      <c r="S67" s="162">
        <f>T67</f>
        <v>0</v>
      </c>
      <c r="T67" s="162">
        <v>0</v>
      </c>
      <c r="U67" s="162" t="s">
        <v>54</v>
      </c>
      <c r="V67" s="162">
        <f>W67</f>
        <v>0</v>
      </c>
      <c r="W67" s="162">
        <v>0</v>
      </c>
      <c r="X67" s="162" t="s">
        <v>54</v>
      </c>
    </row>
    <row r="68" spans="1:24" s="227" customFormat="1" ht="25.5" customHeight="1" x14ac:dyDescent="0.15">
      <c r="A68" s="225" t="s">
        <v>519</v>
      </c>
      <c r="B68" s="229" t="s">
        <v>520</v>
      </c>
      <c r="C68" s="226" t="s">
        <v>446</v>
      </c>
      <c r="D68" s="141">
        <f>E68</f>
        <v>0</v>
      </c>
      <c r="E68" s="309">
        <f>E70+E73</f>
        <v>0</v>
      </c>
      <c r="F68" s="312" t="str">
        <f>F70</f>
        <v>X</v>
      </c>
      <c r="G68" s="141">
        <f>H68</f>
        <v>0</v>
      </c>
      <c r="H68" s="141">
        <f>H70+H73</f>
        <v>0</v>
      </c>
      <c r="I68" s="152" t="str">
        <f>I70</f>
        <v>X</v>
      </c>
      <c r="J68" s="384">
        <f>K68</f>
        <v>0</v>
      </c>
      <c r="K68" s="384">
        <f>K70+K73</f>
        <v>0</v>
      </c>
      <c r="L68" s="387" t="str">
        <f>L70</f>
        <v>X</v>
      </c>
      <c r="M68" s="141"/>
      <c r="N68" s="141"/>
      <c r="O68" s="152"/>
      <c r="P68" s="141">
        <f>Q68</f>
        <v>0</v>
      </c>
      <c r="Q68" s="141">
        <f>Q70+Q73</f>
        <v>0</v>
      </c>
      <c r="R68" s="152" t="str">
        <f>R70</f>
        <v>X</v>
      </c>
      <c r="S68" s="141">
        <f>T68</f>
        <v>0</v>
      </c>
      <c r="T68" s="141">
        <f>T70+T73</f>
        <v>0</v>
      </c>
      <c r="U68" s="152" t="str">
        <f>U70</f>
        <v>X</v>
      </c>
      <c r="V68" s="141">
        <f>W68</f>
        <v>0</v>
      </c>
      <c r="W68" s="141">
        <f>W70+W73</f>
        <v>0</v>
      </c>
      <c r="X68" s="152" t="str">
        <f>X70</f>
        <v>X</v>
      </c>
    </row>
    <row r="69" spans="1:24" s="222" customFormat="1" ht="12.75" customHeight="1" x14ac:dyDescent="0.15">
      <c r="A69" s="153"/>
      <c r="B69" s="198" t="s">
        <v>74</v>
      </c>
      <c r="C69" s="228"/>
      <c r="D69" s="164"/>
      <c r="E69" s="310"/>
      <c r="F69" s="311"/>
      <c r="G69" s="164"/>
      <c r="H69" s="164"/>
      <c r="I69" s="162"/>
      <c r="J69" s="385"/>
      <c r="K69" s="385"/>
      <c r="L69" s="386"/>
      <c r="M69" s="164"/>
      <c r="N69" s="164"/>
      <c r="O69" s="162"/>
      <c r="P69" s="164"/>
      <c r="Q69" s="164"/>
      <c r="R69" s="162"/>
      <c r="S69" s="164"/>
      <c r="T69" s="164"/>
      <c r="U69" s="162"/>
      <c r="V69" s="164"/>
      <c r="W69" s="164"/>
      <c r="X69" s="162"/>
    </row>
    <row r="70" spans="1:24" s="227" customFormat="1" ht="25.5" customHeight="1" x14ac:dyDescent="0.15">
      <c r="A70" s="225" t="s">
        <v>521</v>
      </c>
      <c r="B70" s="229" t="s">
        <v>522</v>
      </c>
      <c r="C70" s="226" t="s">
        <v>446</v>
      </c>
      <c r="D70" s="141">
        <f>E70</f>
        <v>0</v>
      </c>
      <c r="E70" s="309">
        <f>E72</f>
        <v>0</v>
      </c>
      <c r="F70" s="312" t="str">
        <f>F72</f>
        <v>X</v>
      </c>
      <c r="G70" s="141">
        <f>H70</f>
        <v>0</v>
      </c>
      <c r="H70" s="141">
        <f>H72</f>
        <v>0</v>
      </c>
      <c r="I70" s="152" t="str">
        <f>I72</f>
        <v>X</v>
      </c>
      <c r="J70" s="384">
        <f>K70</f>
        <v>0</v>
      </c>
      <c r="K70" s="384">
        <f>K72</f>
        <v>0</v>
      </c>
      <c r="L70" s="387" t="str">
        <f>L72</f>
        <v>X</v>
      </c>
      <c r="M70" s="141"/>
      <c r="N70" s="141"/>
      <c r="O70" s="152"/>
      <c r="P70" s="141">
        <f>Q70</f>
        <v>0</v>
      </c>
      <c r="Q70" s="141">
        <f>Q72</f>
        <v>0</v>
      </c>
      <c r="R70" s="152" t="str">
        <f>R72</f>
        <v>X</v>
      </c>
      <c r="S70" s="141">
        <f>T70</f>
        <v>0</v>
      </c>
      <c r="T70" s="141">
        <f>T72</f>
        <v>0</v>
      </c>
      <c r="U70" s="152" t="str">
        <f>U72</f>
        <v>X</v>
      </c>
      <c r="V70" s="141">
        <f>W70</f>
        <v>0</v>
      </c>
      <c r="W70" s="141">
        <f>W72</f>
        <v>0</v>
      </c>
      <c r="X70" s="152" t="str">
        <f>X72</f>
        <v>X</v>
      </c>
    </row>
    <row r="71" spans="1:24" s="222" customFormat="1" ht="12.75" customHeight="1" x14ac:dyDescent="0.15">
      <c r="A71" s="153"/>
      <c r="B71" s="198" t="s">
        <v>269</v>
      </c>
      <c r="C71" s="228"/>
      <c r="D71" s="164"/>
      <c r="E71" s="310"/>
      <c r="F71" s="311"/>
      <c r="G71" s="153"/>
      <c r="H71" s="153"/>
      <c r="I71" s="153"/>
      <c r="J71" s="390"/>
      <c r="K71" s="390"/>
      <c r="L71" s="390"/>
      <c r="M71" s="149"/>
      <c r="N71" s="149"/>
      <c r="O71" s="149"/>
      <c r="P71" s="153"/>
      <c r="Q71" s="153"/>
      <c r="R71" s="153"/>
      <c r="S71" s="153"/>
      <c r="T71" s="153"/>
      <c r="U71" s="153"/>
      <c r="V71" s="153"/>
      <c r="W71" s="153"/>
      <c r="X71" s="153"/>
    </row>
    <row r="72" spans="1:24" s="222" customFormat="1" ht="12.75" customHeight="1" x14ac:dyDescent="0.15">
      <c r="A72" s="153" t="s">
        <v>523</v>
      </c>
      <c r="B72" s="198" t="s">
        <v>524</v>
      </c>
      <c r="C72" s="228" t="s">
        <v>525</v>
      </c>
      <c r="D72" s="164">
        <f>E72</f>
        <v>0</v>
      </c>
      <c r="E72" s="310"/>
      <c r="F72" s="311" t="s">
        <v>54</v>
      </c>
      <c r="G72" s="88">
        <f>H72</f>
        <v>0</v>
      </c>
      <c r="H72" s="88"/>
      <c r="I72" s="162" t="s">
        <v>54</v>
      </c>
      <c r="J72" s="389">
        <f>K72</f>
        <v>0</v>
      </c>
      <c r="K72" s="389">
        <v>0</v>
      </c>
      <c r="L72" s="386" t="s">
        <v>54</v>
      </c>
      <c r="M72" s="88"/>
      <c r="N72" s="88"/>
      <c r="O72" s="162"/>
      <c r="P72" s="88">
        <f>Q72</f>
        <v>0</v>
      </c>
      <c r="Q72" s="88">
        <f>'8'!T283+'8'!T334+'8'!T351+'8'!T528+'8'!T557+'8'!T516</f>
        <v>0</v>
      </c>
      <c r="R72" s="162" t="s">
        <v>54</v>
      </c>
      <c r="S72" s="88">
        <f>T72</f>
        <v>0</v>
      </c>
      <c r="T72" s="88">
        <v>0</v>
      </c>
      <c r="U72" s="162" t="s">
        <v>54</v>
      </c>
      <c r="V72" s="88">
        <f>W72</f>
        <v>0</v>
      </c>
      <c r="W72" s="88">
        <v>0</v>
      </c>
      <c r="X72" s="162" t="s">
        <v>54</v>
      </c>
    </row>
    <row r="73" spans="1:24" s="227" customFormat="1" ht="25.5" customHeight="1" x14ac:dyDescent="0.15">
      <c r="A73" s="225" t="s">
        <v>526</v>
      </c>
      <c r="B73" s="229" t="s">
        <v>527</v>
      </c>
      <c r="C73" s="226" t="s">
        <v>446</v>
      </c>
      <c r="D73" s="152">
        <f>E73</f>
        <v>0</v>
      </c>
      <c r="E73" s="312">
        <f>E75</f>
        <v>0</v>
      </c>
      <c r="F73" s="312" t="str">
        <f>F75</f>
        <v>X</v>
      </c>
      <c r="G73" s="152">
        <f>H73</f>
        <v>0</v>
      </c>
      <c r="H73" s="152">
        <f>H75</f>
        <v>0</v>
      </c>
      <c r="I73" s="152" t="str">
        <f>I75</f>
        <v>X</v>
      </c>
      <c r="J73" s="387">
        <f>K73</f>
        <v>0</v>
      </c>
      <c r="K73" s="387">
        <f>K75</f>
        <v>0</v>
      </c>
      <c r="L73" s="387" t="str">
        <f>L75</f>
        <v>X</v>
      </c>
      <c r="M73" s="152"/>
      <c r="N73" s="152"/>
      <c r="O73" s="152"/>
      <c r="P73" s="152">
        <f>Q73</f>
        <v>0</v>
      </c>
      <c r="Q73" s="152">
        <f>Q75</f>
        <v>0</v>
      </c>
      <c r="R73" s="152" t="str">
        <f>R75</f>
        <v>X</v>
      </c>
      <c r="S73" s="152">
        <f>T73</f>
        <v>0</v>
      </c>
      <c r="T73" s="152">
        <f>T75</f>
        <v>0</v>
      </c>
      <c r="U73" s="152" t="str">
        <f>U75</f>
        <v>X</v>
      </c>
      <c r="V73" s="152">
        <f>W73</f>
        <v>0</v>
      </c>
      <c r="W73" s="152">
        <f>W75</f>
        <v>0</v>
      </c>
      <c r="X73" s="152" t="str">
        <f>X75</f>
        <v>X</v>
      </c>
    </row>
    <row r="74" spans="1:24" s="222" customFormat="1" ht="12.75" customHeight="1" x14ac:dyDescent="0.15">
      <c r="A74" s="153"/>
      <c r="B74" s="198" t="s">
        <v>269</v>
      </c>
      <c r="C74" s="228"/>
      <c r="D74" s="162"/>
      <c r="E74" s="311"/>
      <c r="F74" s="311"/>
      <c r="G74" s="153"/>
      <c r="H74" s="153"/>
      <c r="I74" s="153"/>
      <c r="J74" s="390"/>
      <c r="K74" s="390"/>
      <c r="L74" s="390"/>
      <c r="M74" s="149"/>
      <c r="N74" s="149"/>
      <c r="O74" s="149"/>
      <c r="P74" s="153"/>
      <c r="Q74" s="153"/>
      <c r="R74" s="153"/>
      <c r="S74" s="153"/>
      <c r="T74" s="153"/>
      <c r="U74" s="153"/>
      <c r="V74" s="153"/>
      <c r="W74" s="153"/>
      <c r="X74" s="153"/>
    </row>
    <row r="75" spans="1:24" s="222" customFormat="1" ht="28.5" customHeight="1" x14ac:dyDescent="0.15">
      <c r="A75" s="153" t="s">
        <v>528</v>
      </c>
      <c r="B75" s="198" t="s">
        <v>529</v>
      </c>
      <c r="C75" s="228" t="s">
        <v>530</v>
      </c>
      <c r="D75" s="162">
        <f>E75</f>
        <v>0</v>
      </c>
      <c r="E75" s="311">
        <v>0</v>
      </c>
      <c r="F75" s="311" t="str">
        <f>F72</f>
        <v>X</v>
      </c>
      <c r="G75" s="162">
        <f>H75</f>
        <v>0</v>
      </c>
      <c r="H75" s="162">
        <v>0</v>
      </c>
      <c r="I75" s="162" t="str">
        <f>I72</f>
        <v>X</v>
      </c>
      <c r="J75" s="386">
        <f>K75</f>
        <v>0</v>
      </c>
      <c r="K75" s="386">
        <v>0</v>
      </c>
      <c r="L75" s="386" t="str">
        <f>L72</f>
        <v>X</v>
      </c>
      <c r="M75" s="88"/>
      <c r="N75" s="88"/>
      <c r="O75" s="162"/>
      <c r="P75" s="162">
        <f>Q75</f>
        <v>0</v>
      </c>
      <c r="Q75" s="162">
        <v>0</v>
      </c>
      <c r="R75" s="162" t="str">
        <f>R72</f>
        <v>X</v>
      </c>
      <c r="S75" s="162">
        <f>T75</f>
        <v>0</v>
      </c>
      <c r="T75" s="162">
        <v>0</v>
      </c>
      <c r="U75" s="162" t="str">
        <f>U72</f>
        <v>X</v>
      </c>
      <c r="V75" s="162">
        <f>W75</f>
        <v>0</v>
      </c>
      <c r="W75" s="162">
        <v>0</v>
      </c>
      <c r="X75" s="162" t="str">
        <f>X72</f>
        <v>X</v>
      </c>
    </row>
    <row r="76" spans="1:24" s="234" customFormat="1" ht="12.75" customHeight="1" x14ac:dyDescent="0.15">
      <c r="A76" s="231" t="s">
        <v>531</v>
      </c>
      <c r="B76" s="232" t="s">
        <v>532</v>
      </c>
      <c r="C76" s="233" t="s">
        <v>446</v>
      </c>
      <c r="D76" s="152">
        <f>E76</f>
        <v>312816.45</v>
      </c>
      <c r="E76" s="312">
        <f>E78+E81+E86</f>
        <v>312816.45</v>
      </c>
      <c r="F76" s="312" t="str">
        <f>F78</f>
        <v>X</v>
      </c>
      <c r="G76" s="152">
        <f>H76</f>
        <v>336500</v>
      </c>
      <c r="H76" s="315">
        <f>H78+H81+H86</f>
        <v>336500</v>
      </c>
      <c r="I76" s="152" t="str">
        <f>I78</f>
        <v>X</v>
      </c>
      <c r="J76" s="387">
        <f>K76</f>
        <v>332500</v>
      </c>
      <c r="K76" s="387">
        <f>K78+K81+K86</f>
        <v>332500</v>
      </c>
      <c r="L76" s="387" t="str">
        <f>L78</f>
        <v>X</v>
      </c>
      <c r="M76" s="152"/>
      <c r="N76" s="152"/>
      <c r="O76" s="152"/>
      <c r="P76" s="152">
        <f>Q76</f>
        <v>337500</v>
      </c>
      <c r="Q76" s="152">
        <f>Q78+Q81+Q86</f>
        <v>337500</v>
      </c>
      <c r="R76" s="152" t="str">
        <f>R78</f>
        <v>X</v>
      </c>
      <c r="S76" s="152">
        <f>T76</f>
        <v>337500</v>
      </c>
      <c r="T76" s="152">
        <f>T78+T81+T86</f>
        <v>337500</v>
      </c>
      <c r="U76" s="152" t="str">
        <f>U78</f>
        <v>X</v>
      </c>
      <c r="V76" s="152">
        <f>W76</f>
        <v>337500</v>
      </c>
      <c r="W76" s="152">
        <f>W78+W81+W86</f>
        <v>337500</v>
      </c>
      <c r="X76" s="152" t="str">
        <f>X78</f>
        <v>X</v>
      </c>
    </row>
    <row r="77" spans="1:24" s="222" customFormat="1" ht="12.75" customHeight="1" x14ac:dyDescent="0.15">
      <c r="A77" s="153"/>
      <c r="B77" s="198" t="s">
        <v>74</v>
      </c>
      <c r="C77" s="228"/>
      <c r="D77" s="162"/>
      <c r="E77" s="311"/>
      <c r="F77" s="311"/>
      <c r="G77" s="162"/>
      <c r="H77" s="162"/>
      <c r="I77" s="162"/>
      <c r="J77" s="386"/>
      <c r="K77" s="386"/>
      <c r="L77" s="386"/>
      <c r="M77" s="162"/>
      <c r="N77" s="162"/>
      <c r="O77" s="162"/>
      <c r="P77" s="162"/>
      <c r="Q77" s="162"/>
      <c r="R77" s="162"/>
      <c r="S77" s="162"/>
      <c r="T77" s="162"/>
      <c r="U77" s="162"/>
      <c r="V77" s="162"/>
      <c r="W77" s="162"/>
      <c r="X77" s="162"/>
    </row>
    <row r="78" spans="1:24" s="234" customFormat="1" ht="34.9" customHeight="1" x14ac:dyDescent="0.15">
      <c r="A78" s="231">
        <v>4520</v>
      </c>
      <c r="B78" s="232" t="s">
        <v>832</v>
      </c>
      <c r="C78" s="233"/>
      <c r="D78" s="152">
        <f>E78</f>
        <v>0</v>
      </c>
      <c r="E78" s="312">
        <f>E79+E80</f>
        <v>0</v>
      </c>
      <c r="F78" s="312" t="str">
        <f>F79</f>
        <v>X</v>
      </c>
      <c r="G78" s="152">
        <f>H78</f>
        <v>0</v>
      </c>
      <c r="H78" s="152">
        <f>H79+H80</f>
        <v>0</v>
      </c>
      <c r="I78" s="152" t="str">
        <f>I79</f>
        <v>X</v>
      </c>
      <c r="J78" s="387">
        <f>K78</f>
        <v>0</v>
      </c>
      <c r="K78" s="387">
        <f>K79+K80</f>
        <v>0</v>
      </c>
      <c r="L78" s="387" t="str">
        <f>L79</f>
        <v>X</v>
      </c>
      <c r="M78" s="152"/>
      <c r="N78" s="152"/>
      <c r="O78" s="152"/>
      <c r="P78" s="152">
        <f>Q78</f>
        <v>0</v>
      </c>
      <c r="Q78" s="152">
        <f>Q79+Q80</f>
        <v>0</v>
      </c>
      <c r="R78" s="152" t="str">
        <f>R79</f>
        <v>X</v>
      </c>
      <c r="S78" s="152">
        <f>T78</f>
        <v>0</v>
      </c>
      <c r="T78" s="152">
        <f>T79+T80</f>
        <v>0</v>
      </c>
      <c r="U78" s="152" t="str">
        <f>U79</f>
        <v>X</v>
      </c>
      <c r="V78" s="152">
        <f>W78</f>
        <v>0</v>
      </c>
      <c r="W78" s="152">
        <f>W79+W80</f>
        <v>0</v>
      </c>
      <c r="X78" s="152" t="str">
        <f>X79</f>
        <v>X</v>
      </c>
    </row>
    <row r="79" spans="1:24" s="222" customFormat="1" ht="24" customHeight="1" x14ac:dyDescent="0.15">
      <c r="A79" s="235">
        <v>4521</v>
      </c>
      <c r="B79" s="236" t="s">
        <v>833</v>
      </c>
      <c r="C79" s="237" t="s">
        <v>834</v>
      </c>
      <c r="D79" s="162">
        <f>E79</f>
        <v>0</v>
      </c>
      <c r="E79" s="311">
        <v>0</v>
      </c>
      <c r="F79" s="311" t="s">
        <v>54</v>
      </c>
      <c r="G79" s="162">
        <f>H79</f>
        <v>0</v>
      </c>
      <c r="H79" s="162">
        <v>0</v>
      </c>
      <c r="I79" s="162" t="s">
        <v>54</v>
      </c>
      <c r="J79" s="386">
        <f>K79</f>
        <v>0</v>
      </c>
      <c r="K79" s="386">
        <v>0</v>
      </c>
      <c r="L79" s="386" t="s">
        <v>54</v>
      </c>
      <c r="M79" s="88"/>
      <c r="N79" s="88"/>
      <c r="O79" s="162"/>
      <c r="P79" s="162">
        <f>Q79</f>
        <v>0</v>
      </c>
      <c r="Q79" s="162">
        <v>0</v>
      </c>
      <c r="R79" s="162" t="s">
        <v>54</v>
      </c>
      <c r="S79" s="162">
        <f>T79</f>
        <v>0</v>
      </c>
      <c r="T79" s="162">
        <v>0</v>
      </c>
      <c r="U79" s="162" t="s">
        <v>54</v>
      </c>
      <c r="V79" s="162">
        <f>W79</f>
        <v>0</v>
      </c>
      <c r="W79" s="162">
        <v>0</v>
      </c>
      <c r="X79" s="162" t="s">
        <v>54</v>
      </c>
    </row>
    <row r="80" spans="1:24" s="222" customFormat="1" ht="24" customHeight="1" x14ac:dyDescent="0.15">
      <c r="A80" s="235">
        <v>4522</v>
      </c>
      <c r="B80" s="236" t="s">
        <v>835</v>
      </c>
      <c r="C80" s="237" t="s">
        <v>836</v>
      </c>
      <c r="D80" s="162">
        <f>E80</f>
        <v>0</v>
      </c>
      <c r="E80" s="311">
        <v>0</v>
      </c>
      <c r="F80" s="311" t="str">
        <f>F79</f>
        <v>X</v>
      </c>
      <c r="G80" s="162">
        <f>H80</f>
        <v>0</v>
      </c>
      <c r="H80" s="162">
        <v>0</v>
      </c>
      <c r="I80" s="162" t="str">
        <f>I79</f>
        <v>X</v>
      </c>
      <c r="J80" s="386">
        <f>K80</f>
        <v>0</v>
      </c>
      <c r="K80" s="386">
        <v>0</v>
      </c>
      <c r="L80" s="386" t="str">
        <f>L79</f>
        <v>X</v>
      </c>
      <c r="M80" s="88"/>
      <c r="N80" s="88"/>
      <c r="O80" s="162"/>
      <c r="P80" s="162">
        <f>Q80</f>
        <v>0</v>
      </c>
      <c r="Q80" s="162">
        <v>0</v>
      </c>
      <c r="R80" s="162" t="str">
        <f>R79</f>
        <v>X</v>
      </c>
      <c r="S80" s="162">
        <f>T80</f>
        <v>0</v>
      </c>
      <c r="T80" s="162">
        <v>0</v>
      </c>
      <c r="U80" s="162" t="str">
        <f>U79</f>
        <v>X</v>
      </c>
      <c r="V80" s="162">
        <f>W80</f>
        <v>0</v>
      </c>
      <c r="W80" s="162">
        <v>0</v>
      </c>
      <c r="X80" s="162" t="str">
        <f>X79</f>
        <v>X</v>
      </c>
    </row>
    <row r="81" spans="1:24" s="227" customFormat="1" ht="25.5" customHeight="1" x14ac:dyDescent="0.15">
      <c r="A81" s="225" t="s">
        <v>533</v>
      </c>
      <c r="B81" s="229" t="s">
        <v>534</v>
      </c>
      <c r="C81" s="226" t="s">
        <v>446</v>
      </c>
      <c r="D81" s="141">
        <f>E81</f>
        <v>303787.2</v>
      </c>
      <c r="E81" s="309">
        <f>E83+E84+E85</f>
        <v>303787.2</v>
      </c>
      <c r="F81" s="312" t="str">
        <f>F78</f>
        <v>X</v>
      </c>
      <c r="G81" s="141">
        <f>H81</f>
        <v>332500</v>
      </c>
      <c r="H81" s="141">
        <f>H83+H84+H85</f>
        <v>332500</v>
      </c>
      <c r="I81" s="152" t="str">
        <f>I78</f>
        <v>X</v>
      </c>
      <c r="J81" s="384">
        <f>K81</f>
        <v>332500</v>
      </c>
      <c r="K81" s="384">
        <f>K83+K84+K85</f>
        <v>332500</v>
      </c>
      <c r="L81" s="387" t="str">
        <f>L78</f>
        <v>X</v>
      </c>
      <c r="M81" s="141"/>
      <c r="N81" s="141"/>
      <c r="O81" s="152"/>
      <c r="P81" s="141">
        <f>Q81</f>
        <v>337500</v>
      </c>
      <c r="Q81" s="141">
        <f>Q83+Q84+Q85</f>
        <v>337500</v>
      </c>
      <c r="R81" s="152" t="str">
        <f>R78</f>
        <v>X</v>
      </c>
      <c r="S81" s="141">
        <f>T81</f>
        <v>337500</v>
      </c>
      <c r="T81" s="141">
        <f>T83+T84+T85</f>
        <v>337500</v>
      </c>
      <c r="U81" s="152" t="str">
        <f>U78</f>
        <v>X</v>
      </c>
      <c r="V81" s="141">
        <f>W81</f>
        <v>337500</v>
      </c>
      <c r="W81" s="141">
        <f>W83+W84+W85</f>
        <v>337500</v>
      </c>
      <c r="X81" s="152" t="str">
        <f>X78</f>
        <v>X</v>
      </c>
    </row>
    <row r="82" spans="1:24" s="222" customFormat="1" ht="12.75" customHeight="1" x14ac:dyDescent="0.15">
      <c r="A82" s="153"/>
      <c r="B82" s="198" t="s">
        <v>269</v>
      </c>
      <c r="C82" s="228"/>
      <c r="D82" s="164"/>
      <c r="E82" s="310"/>
      <c r="F82" s="311"/>
      <c r="G82" s="153"/>
      <c r="H82" s="153"/>
      <c r="I82" s="153"/>
      <c r="J82" s="390"/>
      <c r="K82" s="390"/>
      <c r="L82" s="390"/>
      <c r="M82" s="149"/>
      <c r="N82" s="149"/>
      <c r="O82" s="149"/>
      <c r="P82" s="153"/>
      <c r="Q82" s="153"/>
      <c r="R82" s="153"/>
      <c r="S82" s="153"/>
      <c r="T82" s="153"/>
      <c r="U82" s="153"/>
      <c r="V82" s="153"/>
      <c r="W82" s="153"/>
      <c r="X82" s="153"/>
    </row>
    <row r="83" spans="1:24" s="222" customFormat="1" ht="26.25" customHeight="1" x14ac:dyDescent="0.15">
      <c r="A83" s="153" t="s">
        <v>535</v>
      </c>
      <c r="B83" s="198" t="s">
        <v>536</v>
      </c>
      <c r="C83" s="228" t="s">
        <v>537</v>
      </c>
      <c r="D83" s="164">
        <f>E83</f>
        <v>303787.2</v>
      </c>
      <c r="E83" s="310">
        <f>59293.6+244493.6</f>
        <v>303787.2</v>
      </c>
      <c r="F83" s="311" t="str">
        <f>F80</f>
        <v>X</v>
      </c>
      <c r="G83" s="88">
        <f>H83</f>
        <v>332500</v>
      </c>
      <c r="H83" s="88">
        <v>332500</v>
      </c>
      <c r="I83" s="162" t="str">
        <f>I80</f>
        <v>X</v>
      </c>
      <c r="J83" s="389">
        <f>K83</f>
        <v>332500</v>
      </c>
      <c r="K83" s="389">
        <v>332500</v>
      </c>
      <c r="L83" s="386" t="str">
        <f>L80</f>
        <v>X</v>
      </c>
      <c r="M83" s="88"/>
      <c r="N83" s="88"/>
      <c r="O83" s="162"/>
      <c r="P83" s="88">
        <f>Q83</f>
        <v>337500</v>
      </c>
      <c r="Q83" s="88">
        <v>337500</v>
      </c>
      <c r="R83" s="162" t="str">
        <f>R80</f>
        <v>X</v>
      </c>
      <c r="S83" s="88">
        <f>T83</f>
        <v>337500</v>
      </c>
      <c r="T83" s="88">
        <v>337500</v>
      </c>
      <c r="U83" s="162" t="str">
        <f>U80</f>
        <v>X</v>
      </c>
      <c r="V83" s="88">
        <f>W83</f>
        <v>337500</v>
      </c>
      <c r="W83" s="88">
        <v>337500</v>
      </c>
      <c r="X83" s="162" t="str">
        <f>X80</f>
        <v>X</v>
      </c>
    </row>
    <row r="84" spans="1:24" s="222" customFormat="1" ht="26.25" customHeight="1" x14ac:dyDescent="0.15">
      <c r="A84" s="153" t="s">
        <v>538</v>
      </c>
      <c r="B84" s="198" t="s">
        <v>539</v>
      </c>
      <c r="C84" s="228" t="s">
        <v>540</v>
      </c>
      <c r="D84" s="164">
        <f>E84</f>
        <v>0</v>
      </c>
      <c r="E84" s="310">
        <v>0</v>
      </c>
      <c r="F84" s="311" t="str">
        <f>F83</f>
        <v>X</v>
      </c>
      <c r="G84" s="88">
        <f>H84</f>
        <v>0</v>
      </c>
      <c r="H84" s="88">
        <v>0</v>
      </c>
      <c r="I84" s="162" t="str">
        <f>I83</f>
        <v>X</v>
      </c>
      <c r="J84" s="389">
        <f>K84</f>
        <v>0</v>
      </c>
      <c r="K84" s="389">
        <v>0</v>
      </c>
      <c r="L84" s="386" t="str">
        <f>L83</f>
        <v>X</v>
      </c>
      <c r="M84" s="88"/>
      <c r="N84" s="88"/>
      <c r="O84" s="162"/>
      <c r="P84" s="88">
        <f>Q84</f>
        <v>0</v>
      </c>
      <c r="Q84" s="88">
        <v>0</v>
      </c>
      <c r="R84" s="162" t="str">
        <f>R83</f>
        <v>X</v>
      </c>
      <c r="S84" s="88">
        <f>T84</f>
        <v>0</v>
      </c>
      <c r="T84" s="88">
        <v>0</v>
      </c>
      <c r="U84" s="162" t="str">
        <f>U83</f>
        <v>X</v>
      </c>
      <c r="V84" s="88">
        <f>W84</f>
        <v>0</v>
      </c>
      <c r="W84" s="88">
        <v>0</v>
      </c>
      <c r="X84" s="162" t="str">
        <f>X83</f>
        <v>X</v>
      </c>
    </row>
    <row r="85" spans="1:24" s="222" customFormat="1" ht="26.25" customHeight="1" x14ac:dyDescent="0.15">
      <c r="A85" s="153" t="s">
        <v>541</v>
      </c>
      <c r="B85" s="198" t="s">
        <v>542</v>
      </c>
      <c r="C85" s="228" t="s">
        <v>543</v>
      </c>
      <c r="D85" s="164">
        <f>E85</f>
        <v>0</v>
      </c>
      <c r="E85" s="310"/>
      <c r="F85" s="311" t="str">
        <f>F84</f>
        <v>X</v>
      </c>
      <c r="G85" s="88">
        <f>H85</f>
        <v>0</v>
      </c>
      <c r="H85" s="88"/>
      <c r="I85" s="162" t="str">
        <f>I84</f>
        <v>X</v>
      </c>
      <c r="J85" s="389">
        <f>K85</f>
        <v>0</v>
      </c>
      <c r="K85" s="389">
        <v>0</v>
      </c>
      <c r="L85" s="386" t="str">
        <f>L84</f>
        <v>X</v>
      </c>
      <c r="M85" s="88"/>
      <c r="N85" s="88"/>
      <c r="O85" s="162"/>
      <c r="P85" s="88">
        <f>Q85</f>
        <v>0</v>
      </c>
      <c r="Q85" s="88">
        <v>0</v>
      </c>
      <c r="R85" s="162" t="str">
        <f>R84</f>
        <v>X</v>
      </c>
      <c r="S85" s="88">
        <f>T85</f>
        <v>0</v>
      </c>
      <c r="T85" s="88">
        <v>0</v>
      </c>
      <c r="U85" s="162" t="str">
        <f>U84</f>
        <v>X</v>
      </c>
      <c r="V85" s="88">
        <f>W85</f>
        <v>0</v>
      </c>
      <c r="W85" s="88">
        <v>0</v>
      </c>
      <c r="X85" s="162" t="str">
        <f>X84</f>
        <v>X</v>
      </c>
    </row>
    <row r="86" spans="1:24" s="227" customFormat="1" ht="25.5" customHeight="1" x14ac:dyDescent="0.15">
      <c r="A86" s="225" t="s">
        <v>544</v>
      </c>
      <c r="B86" s="229" t="s">
        <v>545</v>
      </c>
      <c r="C86" s="226" t="s">
        <v>446</v>
      </c>
      <c r="D86" s="152">
        <f t="shared" ref="D86:L86" si="29">D88</f>
        <v>9029.25</v>
      </c>
      <c r="E86" s="312">
        <f t="shared" si="29"/>
        <v>9029.25</v>
      </c>
      <c r="F86" s="312" t="str">
        <f t="shared" si="29"/>
        <v>X</v>
      </c>
      <c r="G86" s="152">
        <f t="shared" si="29"/>
        <v>4000</v>
      </c>
      <c r="H86" s="152">
        <f t="shared" si="29"/>
        <v>4000</v>
      </c>
      <c r="I86" s="152">
        <f t="shared" si="29"/>
        <v>0</v>
      </c>
      <c r="J86" s="387">
        <f t="shared" si="29"/>
        <v>0</v>
      </c>
      <c r="K86" s="387">
        <f t="shared" si="29"/>
        <v>0</v>
      </c>
      <c r="L86" s="387">
        <f t="shared" si="29"/>
        <v>0</v>
      </c>
      <c r="M86" s="152"/>
      <c r="N86" s="152"/>
      <c r="O86" s="152"/>
      <c r="P86" s="152">
        <f t="shared" ref="P86:U86" si="30">P88</f>
        <v>0</v>
      </c>
      <c r="Q86" s="152">
        <f t="shared" si="30"/>
        <v>0</v>
      </c>
      <c r="R86" s="152">
        <f t="shared" si="30"/>
        <v>0</v>
      </c>
      <c r="S86" s="152">
        <f t="shared" si="30"/>
        <v>0</v>
      </c>
      <c r="T86" s="152">
        <f t="shared" si="30"/>
        <v>0</v>
      </c>
      <c r="U86" s="152">
        <f t="shared" si="30"/>
        <v>0</v>
      </c>
      <c r="V86" s="152">
        <f t="shared" ref="V86:X86" si="31">V88</f>
        <v>0</v>
      </c>
      <c r="W86" s="152">
        <f t="shared" si="31"/>
        <v>0</v>
      </c>
      <c r="X86" s="152">
        <f t="shared" si="31"/>
        <v>0</v>
      </c>
    </row>
    <row r="87" spans="1:24" s="222" customFormat="1" ht="12.75" customHeight="1" x14ac:dyDescent="0.15">
      <c r="A87" s="153"/>
      <c r="B87" s="198" t="s">
        <v>269</v>
      </c>
      <c r="C87" s="228"/>
      <c r="D87" s="162"/>
      <c r="E87" s="311"/>
      <c r="F87" s="311"/>
      <c r="G87" s="153"/>
      <c r="H87" s="153"/>
      <c r="I87" s="153"/>
      <c r="J87" s="390"/>
      <c r="K87" s="390"/>
      <c r="L87" s="390"/>
      <c r="M87" s="149"/>
      <c r="N87" s="149"/>
      <c r="O87" s="149"/>
      <c r="P87" s="153"/>
      <c r="Q87" s="153"/>
      <c r="R87" s="153"/>
      <c r="S87" s="153"/>
      <c r="T87" s="153"/>
      <c r="U87" s="153"/>
      <c r="V87" s="153"/>
      <c r="W87" s="153"/>
      <c r="X87" s="153"/>
    </row>
    <row r="88" spans="1:24" s="222" customFormat="1" ht="12.75" customHeight="1" x14ac:dyDescent="0.15">
      <c r="A88" s="153" t="s">
        <v>546</v>
      </c>
      <c r="B88" s="198" t="s">
        <v>547</v>
      </c>
      <c r="C88" s="228" t="s">
        <v>548</v>
      </c>
      <c r="D88" s="162">
        <f>E88</f>
        <v>9029.25</v>
      </c>
      <c r="E88" s="311">
        <f>3590+1849.25+3590</f>
        <v>9029.25</v>
      </c>
      <c r="F88" s="311" t="s">
        <v>54</v>
      </c>
      <c r="G88" s="162">
        <f>H88</f>
        <v>4000</v>
      </c>
      <c r="H88" s="162">
        <v>4000</v>
      </c>
      <c r="I88" s="162">
        <f>I87</f>
        <v>0</v>
      </c>
      <c r="J88" s="386">
        <f>K88</f>
        <v>0</v>
      </c>
      <c r="K88" s="386">
        <v>0</v>
      </c>
      <c r="L88" s="386">
        <f>L87</f>
        <v>0</v>
      </c>
      <c r="M88" s="88"/>
      <c r="N88" s="88"/>
      <c r="O88" s="162"/>
      <c r="P88" s="162">
        <f>Q88</f>
        <v>0</v>
      </c>
      <c r="Q88" s="162">
        <v>0</v>
      </c>
      <c r="R88" s="162">
        <f>R87</f>
        <v>0</v>
      </c>
      <c r="S88" s="162">
        <f>T88</f>
        <v>0</v>
      </c>
      <c r="T88" s="162">
        <v>0</v>
      </c>
      <c r="U88" s="162">
        <f>U87</f>
        <v>0</v>
      </c>
      <c r="V88" s="162">
        <f>W88</f>
        <v>0</v>
      </c>
      <c r="W88" s="162">
        <v>0</v>
      </c>
      <c r="X88" s="162">
        <f>X87</f>
        <v>0</v>
      </c>
    </row>
    <row r="89" spans="1:24" s="227" customFormat="1" ht="25.5" customHeight="1" x14ac:dyDescent="0.15">
      <c r="A89" s="225" t="s">
        <v>549</v>
      </c>
      <c r="B89" s="229" t="s">
        <v>550</v>
      </c>
      <c r="C89" s="226" t="s">
        <v>446</v>
      </c>
      <c r="D89" s="152">
        <f t="shared" ref="D89:L89" si="32">D91</f>
        <v>14880</v>
      </c>
      <c r="E89" s="312">
        <f t="shared" si="32"/>
        <v>14880</v>
      </c>
      <c r="F89" s="312" t="str">
        <f t="shared" si="32"/>
        <v>X</v>
      </c>
      <c r="G89" s="152">
        <f t="shared" si="32"/>
        <v>8000</v>
      </c>
      <c r="H89" s="315">
        <f t="shared" si="32"/>
        <v>8000</v>
      </c>
      <c r="I89" s="152" t="str">
        <f t="shared" si="32"/>
        <v>X</v>
      </c>
      <c r="J89" s="387">
        <f t="shared" si="32"/>
        <v>8000</v>
      </c>
      <c r="K89" s="387">
        <f t="shared" si="32"/>
        <v>8000</v>
      </c>
      <c r="L89" s="387" t="str">
        <f t="shared" si="32"/>
        <v>X</v>
      </c>
      <c r="M89" s="152"/>
      <c r="N89" s="152"/>
      <c r="O89" s="152"/>
      <c r="P89" s="152">
        <f t="shared" ref="P89:U89" si="33">P91</f>
        <v>8000</v>
      </c>
      <c r="Q89" s="152">
        <f t="shared" si="33"/>
        <v>8000</v>
      </c>
      <c r="R89" s="152" t="str">
        <f t="shared" si="33"/>
        <v>X</v>
      </c>
      <c r="S89" s="152">
        <f t="shared" si="33"/>
        <v>8000</v>
      </c>
      <c r="T89" s="152">
        <f t="shared" si="33"/>
        <v>8000</v>
      </c>
      <c r="U89" s="152" t="str">
        <f t="shared" si="33"/>
        <v>X</v>
      </c>
      <c r="V89" s="152">
        <f t="shared" ref="V89:X89" si="34">V91</f>
        <v>8000</v>
      </c>
      <c r="W89" s="152">
        <f t="shared" si="34"/>
        <v>8000</v>
      </c>
      <c r="X89" s="152" t="str">
        <f t="shared" si="34"/>
        <v>X</v>
      </c>
    </row>
    <row r="90" spans="1:24" s="222" customFormat="1" ht="12.75" customHeight="1" x14ac:dyDescent="0.15">
      <c r="A90" s="153"/>
      <c r="B90" s="198" t="s">
        <v>74</v>
      </c>
      <c r="C90" s="228"/>
      <c r="D90" s="162"/>
      <c r="E90" s="311"/>
      <c r="F90" s="311"/>
      <c r="G90" s="162"/>
      <c r="H90" s="162"/>
      <c r="I90" s="162"/>
      <c r="J90" s="386"/>
      <c r="K90" s="386"/>
      <c r="L90" s="386"/>
      <c r="M90" s="162"/>
      <c r="N90" s="162"/>
      <c r="O90" s="162"/>
      <c r="P90" s="162"/>
      <c r="Q90" s="162"/>
      <c r="R90" s="162"/>
      <c r="S90" s="162"/>
      <c r="T90" s="162"/>
      <c r="U90" s="162"/>
      <c r="V90" s="162"/>
      <c r="W90" s="162"/>
      <c r="X90" s="162"/>
    </row>
    <row r="91" spans="1:24" s="227" customFormat="1" ht="25.5" customHeight="1" x14ac:dyDescent="0.15">
      <c r="A91" s="225" t="s">
        <v>551</v>
      </c>
      <c r="B91" s="229" t="s">
        <v>552</v>
      </c>
      <c r="C91" s="226" t="s">
        <v>446</v>
      </c>
      <c r="D91" s="152">
        <f>E91</f>
        <v>14880</v>
      </c>
      <c r="E91" s="312">
        <f>SUM(E93:E96)</f>
        <v>14880</v>
      </c>
      <c r="F91" s="312" t="s">
        <v>54</v>
      </c>
      <c r="G91" s="152">
        <f>H91</f>
        <v>8000</v>
      </c>
      <c r="H91" s="152">
        <f>SUM(H93:H96)</f>
        <v>8000</v>
      </c>
      <c r="I91" s="152" t="s">
        <v>54</v>
      </c>
      <c r="J91" s="387">
        <f>K91</f>
        <v>8000</v>
      </c>
      <c r="K91" s="387">
        <f>SUM(K93:K96)</f>
        <v>8000</v>
      </c>
      <c r="L91" s="387" t="s">
        <v>54</v>
      </c>
      <c r="M91" s="152"/>
      <c r="N91" s="152"/>
      <c r="O91" s="152"/>
      <c r="P91" s="152">
        <f>Q91</f>
        <v>8000</v>
      </c>
      <c r="Q91" s="152">
        <f>SUM(Q93:Q96)</f>
        <v>8000</v>
      </c>
      <c r="R91" s="152" t="s">
        <v>54</v>
      </c>
      <c r="S91" s="152">
        <f>T91</f>
        <v>8000</v>
      </c>
      <c r="T91" s="152">
        <v>8000</v>
      </c>
      <c r="U91" s="152" t="s">
        <v>54</v>
      </c>
      <c r="V91" s="152">
        <f>W91</f>
        <v>8000</v>
      </c>
      <c r="W91" s="152">
        <v>8000</v>
      </c>
      <c r="X91" s="152" t="s">
        <v>54</v>
      </c>
    </row>
    <row r="92" spans="1:24" s="222" customFormat="1" ht="12.75" customHeight="1" x14ac:dyDescent="0.15">
      <c r="A92" s="153"/>
      <c r="B92" s="198" t="s">
        <v>269</v>
      </c>
      <c r="C92" s="228"/>
      <c r="D92" s="162"/>
      <c r="E92" s="311"/>
      <c r="F92" s="311"/>
      <c r="G92" s="153"/>
      <c r="H92" s="153"/>
      <c r="I92" s="153"/>
      <c r="J92" s="390"/>
      <c r="K92" s="390"/>
      <c r="L92" s="390"/>
      <c r="M92" s="149"/>
      <c r="N92" s="149"/>
      <c r="O92" s="149"/>
      <c r="P92" s="153"/>
      <c r="Q92" s="153"/>
      <c r="R92" s="153"/>
      <c r="S92" s="153"/>
      <c r="T92" s="153"/>
      <c r="U92" s="153"/>
      <c r="V92" s="153"/>
      <c r="W92" s="153"/>
      <c r="X92" s="153"/>
    </row>
    <row r="93" spans="1:24" s="222" customFormat="1" ht="22.9" customHeight="1" x14ac:dyDescent="0.15">
      <c r="A93" s="153">
        <v>4631</v>
      </c>
      <c r="B93" s="236" t="s">
        <v>837</v>
      </c>
      <c r="C93" s="238" t="s">
        <v>838</v>
      </c>
      <c r="D93" s="162">
        <f>E93</f>
        <v>0</v>
      </c>
      <c r="E93" s="311"/>
      <c r="F93" s="311" t="s">
        <v>54</v>
      </c>
      <c r="G93" s="88">
        <f>H93</f>
        <v>0</v>
      </c>
      <c r="H93" s="88"/>
      <c r="I93" s="162" t="s">
        <v>54</v>
      </c>
      <c r="J93" s="389">
        <f>K93</f>
        <v>0</v>
      </c>
      <c r="K93" s="389">
        <v>0</v>
      </c>
      <c r="L93" s="386" t="s">
        <v>54</v>
      </c>
      <c r="M93" s="88"/>
      <c r="N93" s="88"/>
      <c r="O93" s="162"/>
      <c r="P93" s="88">
        <f>Q93</f>
        <v>0</v>
      </c>
      <c r="Q93" s="88">
        <f>'8'!T606</f>
        <v>0</v>
      </c>
      <c r="R93" s="162" t="s">
        <v>54</v>
      </c>
      <c r="S93" s="88">
        <f>T93</f>
        <v>0</v>
      </c>
      <c r="T93" s="88">
        <f>'8'!T606</f>
        <v>0</v>
      </c>
      <c r="U93" s="162" t="s">
        <v>54</v>
      </c>
      <c r="V93" s="88">
        <f>W93</f>
        <v>0</v>
      </c>
      <c r="W93" s="88">
        <f>'8'!Z606</f>
        <v>0</v>
      </c>
      <c r="X93" s="162" t="s">
        <v>54</v>
      </c>
    </row>
    <row r="94" spans="1:24" s="222" customFormat="1" ht="22.9" customHeight="1" x14ac:dyDescent="0.15">
      <c r="A94" s="153">
        <v>4632</v>
      </c>
      <c r="B94" s="236" t="s">
        <v>839</v>
      </c>
      <c r="C94" s="238" t="s">
        <v>840</v>
      </c>
      <c r="D94" s="162">
        <f>E94</f>
        <v>0</v>
      </c>
      <c r="E94" s="311">
        <v>0</v>
      </c>
      <c r="F94" s="311" t="s">
        <v>54</v>
      </c>
      <c r="G94" s="88">
        <f>H94</f>
        <v>0</v>
      </c>
      <c r="H94" s="88"/>
      <c r="I94" s="162" t="s">
        <v>54</v>
      </c>
      <c r="J94" s="389">
        <f>K94</f>
        <v>0</v>
      </c>
      <c r="K94" s="389">
        <v>0</v>
      </c>
      <c r="L94" s="386" t="s">
        <v>54</v>
      </c>
      <c r="M94" s="88"/>
      <c r="N94" s="88"/>
      <c r="O94" s="162"/>
      <c r="P94" s="88">
        <f>Q94</f>
        <v>0</v>
      </c>
      <c r="Q94" s="88">
        <f>'8'!T607</f>
        <v>0</v>
      </c>
      <c r="R94" s="162" t="s">
        <v>54</v>
      </c>
      <c r="S94" s="88">
        <f>T94</f>
        <v>0</v>
      </c>
      <c r="T94" s="88">
        <f>'8'!T607</f>
        <v>0</v>
      </c>
      <c r="U94" s="162" t="s">
        <v>54</v>
      </c>
      <c r="V94" s="88">
        <f>W94</f>
        <v>0</v>
      </c>
      <c r="W94" s="88">
        <f>'8'!Z607</f>
        <v>0</v>
      </c>
      <c r="X94" s="162" t="s">
        <v>54</v>
      </c>
    </row>
    <row r="95" spans="1:24" s="222" customFormat="1" ht="18" customHeight="1" x14ac:dyDescent="0.15">
      <c r="A95" s="153" t="s">
        <v>553</v>
      </c>
      <c r="B95" s="198" t="s">
        <v>554</v>
      </c>
      <c r="C95" s="228" t="s">
        <v>555</v>
      </c>
      <c r="D95" s="162">
        <f>E95</f>
        <v>0</v>
      </c>
      <c r="E95" s="311">
        <v>0</v>
      </c>
      <c r="F95" s="311" t="s">
        <v>54</v>
      </c>
      <c r="G95" s="88">
        <f>H95</f>
        <v>0</v>
      </c>
      <c r="H95" s="88">
        <v>0</v>
      </c>
      <c r="I95" s="162" t="s">
        <v>54</v>
      </c>
      <c r="J95" s="389">
        <f>K95</f>
        <v>0</v>
      </c>
      <c r="K95" s="389">
        <v>0</v>
      </c>
      <c r="L95" s="386" t="s">
        <v>54</v>
      </c>
      <c r="M95" s="88"/>
      <c r="N95" s="88"/>
      <c r="O95" s="162"/>
      <c r="P95" s="88">
        <f>Q95</f>
        <v>0</v>
      </c>
      <c r="Q95" s="88">
        <v>0</v>
      </c>
      <c r="R95" s="162" t="s">
        <v>54</v>
      </c>
      <c r="S95" s="88">
        <f>T95</f>
        <v>0</v>
      </c>
      <c r="T95" s="88">
        <v>0</v>
      </c>
      <c r="U95" s="162" t="s">
        <v>54</v>
      </c>
      <c r="V95" s="88">
        <f>W95</f>
        <v>0</v>
      </c>
      <c r="W95" s="88">
        <v>0</v>
      </c>
      <c r="X95" s="162" t="s">
        <v>54</v>
      </c>
    </row>
    <row r="96" spans="1:24" s="222" customFormat="1" ht="18" customHeight="1" x14ac:dyDescent="0.15">
      <c r="A96" s="153" t="s">
        <v>556</v>
      </c>
      <c r="B96" s="198" t="s">
        <v>557</v>
      </c>
      <c r="C96" s="228" t="s">
        <v>558</v>
      </c>
      <c r="D96" s="162">
        <f>E96</f>
        <v>14880</v>
      </c>
      <c r="E96" s="311">
        <f>6910+7970</f>
        <v>14880</v>
      </c>
      <c r="F96" s="311" t="s">
        <v>54</v>
      </c>
      <c r="G96" s="88">
        <f>H96</f>
        <v>8000</v>
      </c>
      <c r="H96" s="88">
        <v>8000</v>
      </c>
      <c r="I96" s="162" t="s">
        <v>54</v>
      </c>
      <c r="J96" s="389">
        <f>K96</f>
        <v>8000</v>
      </c>
      <c r="K96" s="389">
        <v>8000</v>
      </c>
      <c r="L96" s="386" t="s">
        <v>54</v>
      </c>
      <c r="M96" s="88"/>
      <c r="N96" s="88"/>
      <c r="O96" s="162"/>
      <c r="P96" s="88">
        <f>Q96</f>
        <v>8000</v>
      </c>
      <c r="Q96" s="88">
        <f>'8'!T131+'8'!T587+'8'!T595+'8'!T610</f>
        <v>8000</v>
      </c>
      <c r="R96" s="162" t="s">
        <v>54</v>
      </c>
      <c r="S96" s="88">
        <f>T96</f>
        <v>8000</v>
      </c>
      <c r="T96" s="88">
        <f>'8'!T131+'8'!T587+'8'!T595+'8'!T610</f>
        <v>8000</v>
      </c>
      <c r="U96" s="162" t="s">
        <v>54</v>
      </c>
      <c r="V96" s="88">
        <f>W96</f>
        <v>8000</v>
      </c>
      <c r="W96" s="88">
        <f>'8'!Z131+'8'!Z587+'8'!Z595+'8'!Z610</f>
        <v>8000</v>
      </c>
      <c r="X96" s="162" t="s">
        <v>54</v>
      </c>
    </row>
    <row r="97" spans="1:24" s="227" customFormat="1" ht="25.5" customHeight="1" x14ac:dyDescent="0.15">
      <c r="A97" s="225" t="s">
        <v>559</v>
      </c>
      <c r="B97" s="229" t="s">
        <v>560</v>
      </c>
      <c r="C97" s="226" t="s">
        <v>446</v>
      </c>
      <c r="D97" s="141">
        <f>E97</f>
        <v>2609.11</v>
      </c>
      <c r="E97" s="309">
        <f>E99+E102+E107+E111+E114</f>
        <v>2609.11</v>
      </c>
      <c r="F97" s="312" t="str">
        <f>F99</f>
        <v>X</v>
      </c>
      <c r="G97" s="141">
        <f>H97</f>
        <v>17900</v>
      </c>
      <c r="H97" s="314">
        <f>H99+H102+H107+H111+H114</f>
        <v>17900</v>
      </c>
      <c r="I97" s="152">
        <f>I99</f>
        <v>0</v>
      </c>
      <c r="J97" s="384">
        <f>K97</f>
        <v>30400</v>
      </c>
      <c r="K97" s="384">
        <f>K99+K102+K107+K111+K114</f>
        <v>30400</v>
      </c>
      <c r="L97" s="387">
        <f>L99</f>
        <v>0</v>
      </c>
      <c r="M97" s="141"/>
      <c r="N97" s="141"/>
      <c r="O97" s="152"/>
      <c r="P97" s="141">
        <f>Q97</f>
        <v>16900</v>
      </c>
      <c r="Q97" s="141">
        <f>Q99+Q102+Q107+Q111+Q114</f>
        <v>16900</v>
      </c>
      <c r="R97" s="152">
        <f>R99</f>
        <v>0</v>
      </c>
      <c r="S97" s="141">
        <f>T97</f>
        <v>16900</v>
      </c>
      <c r="T97" s="141">
        <f>T99+T102+T107+T111+T114</f>
        <v>16900</v>
      </c>
      <c r="U97" s="152">
        <f>U99</f>
        <v>0</v>
      </c>
      <c r="V97" s="141">
        <f>W97</f>
        <v>16900</v>
      </c>
      <c r="W97" s="141">
        <f>W99+W102+W107+W111+W114</f>
        <v>16900</v>
      </c>
      <c r="X97" s="152">
        <f>X99</f>
        <v>0</v>
      </c>
    </row>
    <row r="98" spans="1:24" s="222" customFormat="1" ht="12.75" customHeight="1" x14ac:dyDescent="0.15">
      <c r="A98" s="153"/>
      <c r="B98" s="198" t="s">
        <v>74</v>
      </c>
      <c r="C98" s="228"/>
      <c r="D98" s="162"/>
      <c r="E98" s="311"/>
      <c r="F98" s="311"/>
      <c r="G98" s="162"/>
      <c r="H98" s="162"/>
      <c r="I98" s="162"/>
      <c r="J98" s="386"/>
      <c r="K98" s="386"/>
      <c r="L98" s="386"/>
      <c r="M98" s="162"/>
      <c r="N98" s="162"/>
      <c r="O98" s="162"/>
      <c r="P98" s="162"/>
      <c r="Q98" s="162"/>
      <c r="R98" s="162"/>
      <c r="S98" s="162"/>
      <c r="T98" s="162"/>
      <c r="U98" s="162"/>
      <c r="V98" s="162"/>
      <c r="W98" s="162"/>
      <c r="X98" s="162"/>
    </row>
    <row r="99" spans="1:24" s="227" customFormat="1" ht="25.5" customHeight="1" x14ac:dyDescent="0.15">
      <c r="A99" s="225" t="s">
        <v>561</v>
      </c>
      <c r="B99" s="229" t="s">
        <v>562</v>
      </c>
      <c r="C99" s="226" t="s">
        <v>446</v>
      </c>
      <c r="D99" s="152">
        <f t="shared" ref="D99:L99" si="35">D101</f>
        <v>0</v>
      </c>
      <c r="E99" s="312">
        <f t="shared" si="35"/>
        <v>0</v>
      </c>
      <c r="F99" s="312" t="str">
        <f t="shared" si="35"/>
        <v>X</v>
      </c>
      <c r="G99" s="152">
        <f t="shared" si="35"/>
        <v>1000</v>
      </c>
      <c r="H99" s="152">
        <f t="shared" si="35"/>
        <v>1000</v>
      </c>
      <c r="I99" s="152">
        <f t="shared" si="35"/>
        <v>0</v>
      </c>
      <c r="J99" s="387">
        <f t="shared" si="35"/>
        <v>0</v>
      </c>
      <c r="K99" s="387">
        <f t="shared" si="35"/>
        <v>0</v>
      </c>
      <c r="L99" s="387">
        <f t="shared" si="35"/>
        <v>0</v>
      </c>
      <c r="M99" s="152"/>
      <c r="N99" s="152"/>
      <c r="O99" s="152"/>
      <c r="P99" s="152">
        <f t="shared" ref="P99:U99" si="36">P101</f>
        <v>0</v>
      </c>
      <c r="Q99" s="152">
        <f t="shared" si="36"/>
        <v>0</v>
      </c>
      <c r="R99" s="152">
        <f t="shared" si="36"/>
        <v>0</v>
      </c>
      <c r="S99" s="152">
        <f t="shared" si="36"/>
        <v>0</v>
      </c>
      <c r="T99" s="152">
        <f t="shared" si="36"/>
        <v>0</v>
      </c>
      <c r="U99" s="152">
        <f t="shared" si="36"/>
        <v>0</v>
      </c>
      <c r="V99" s="152">
        <f t="shared" ref="V99:X99" si="37">V101</f>
        <v>0</v>
      </c>
      <c r="W99" s="152">
        <f t="shared" si="37"/>
        <v>0</v>
      </c>
      <c r="X99" s="152">
        <f t="shared" si="37"/>
        <v>0</v>
      </c>
    </row>
    <row r="100" spans="1:24" s="222" customFormat="1" ht="12.75" customHeight="1" x14ac:dyDescent="0.15">
      <c r="A100" s="153"/>
      <c r="B100" s="198" t="s">
        <v>269</v>
      </c>
      <c r="C100" s="228"/>
      <c r="D100" s="162"/>
      <c r="E100" s="311"/>
      <c r="F100" s="311"/>
      <c r="G100" s="153"/>
      <c r="H100" s="153"/>
      <c r="I100" s="153"/>
      <c r="J100" s="390"/>
      <c r="K100" s="390"/>
      <c r="L100" s="390"/>
      <c r="M100" s="149"/>
      <c r="N100" s="149"/>
      <c r="O100" s="149"/>
      <c r="P100" s="153"/>
      <c r="Q100" s="153"/>
      <c r="R100" s="153"/>
      <c r="S100" s="153"/>
      <c r="T100" s="153"/>
      <c r="U100" s="153"/>
      <c r="V100" s="153"/>
      <c r="W100" s="153"/>
      <c r="X100" s="153"/>
    </row>
    <row r="101" spans="1:24" s="194" customFormat="1" ht="38.25" customHeight="1" x14ac:dyDescent="0.15">
      <c r="A101" s="239" t="s">
        <v>563</v>
      </c>
      <c r="B101" s="201" t="s">
        <v>564</v>
      </c>
      <c r="C101" s="240" t="s">
        <v>565</v>
      </c>
      <c r="D101" s="162">
        <f>E101</f>
        <v>0</v>
      </c>
      <c r="E101" s="311"/>
      <c r="F101" s="311" t="str">
        <f>F96</f>
        <v>X</v>
      </c>
      <c r="G101" s="161">
        <f>H101+I101</f>
        <v>1000</v>
      </c>
      <c r="H101" s="161">
        <v>1000</v>
      </c>
      <c r="I101" s="161">
        <v>0</v>
      </c>
      <c r="J101" s="391">
        <f>K101+L101</f>
        <v>0</v>
      </c>
      <c r="K101" s="391">
        <v>0</v>
      </c>
      <c r="L101" s="391">
        <v>0</v>
      </c>
      <c r="M101" s="88"/>
      <c r="N101" s="88"/>
      <c r="O101" s="162"/>
      <c r="P101" s="161">
        <f>Q101+R101</f>
        <v>0</v>
      </c>
      <c r="Q101" s="161"/>
      <c r="R101" s="161">
        <v>0</v>
      </c>
      <c r="S101" s="161">
        <f>T101+U101</f>
        <v>0</v>
      </c>
      <c r="T101" s="161"/>
      <c r="U101" s="161">
        <v>0</v>
      </c>
      <c r="V101" s="161">
        <f>W101+X101</f>
        <v>0</v>
      </c>
      <c r="W101" s="161"/>
      <c r="X101" s="161">
        <v>0</v>
      </c>
    </row>
    <row r="102" spans="1:24" s="227" customFormat="1" ht="43.5" customHeight="1" x14ac:dyDescent="0.15">
      <c r="A102" s="225" t="s">
        <v>566</v>
      </c>
      <c r="B102" s="229" t="s">
        <v>567</v>
      </c>
      <c r="C102" s="226" t="s">
        <v>446</v>
      </c>
      <c r="D102" s="141">
        <f>E102</f>
        <v>2609.11</v>
      </c>
      <c r="E102" s="309">
        <f>E104+E105+E106</f>
        <v>2609.11</v>
      </c>
      <c r="F102" s="312" t="str">
        <f>F104</f>
        <v>X</v>
      </c>
      <c r="G102" s="141">
        <f>H102</f>
        <v>1900</v>
      </c>
      <c r="H102" s="141">
        <f>H104+H105+H106</f>
        <v>1900</v>
      </c>
      <c r="I102" s="152">
        <f>I104</f>
        <v>0</v>
      </c>
      <c r="J102" s="384">
        <f>K102</f>
        <v>15400</v>
      </c>
      <c r="K102" s="384">
        <f>K104+K105+K106</f>
        <v>15400</v>
      </c>
      <c r="L102" s="387">
        <f>L104</f>
        <v>0</v>
      </c>
      <c r="M102" s="141"/>
      <c r="N102" s="141"/>
      <c r="O102" s="152"/>
      <c r="P102" s="141">
        <f>Q102</f>
        <v>1900</v>
      </c>
      <c r="Q102" s="141">
        <f>Q104+Q105+Q106</f>
        <v>1900</v>
      </c>
      <c r="R102" s="152">
        <f>R104</f>
        <v>0</v>
      </c>
      <c r="S102" s="141">
        <f>T102</f>
        <v>1900</v>
      </c>
      <c r="T102" s="141">
        <v>1900</v>
      </c>
      <c r="U102" s="152">
        <f>U104</f>
        <v>0</v>
      </c>
      <c r="V102" s="141">
        <f>W102</f>
        <v>1900</v>
      </c>
      <c r="W102" s="141">
        <v>1900</v>
      </c>
      <c r="X102" s="152">
        <f>X104</f>
        <v>0</v>
      </c>
    </row>
    <row r="103" spans="1:24" s="222" customFormat="1" ht="12.75" customHeight="1" x14ac:dyDescent="0.15">
      <c r="A103" s="153"/>
      <c r="B103" s="198" t="s">
        <v>269</v>
      </c>
      <c r="C103" s="228"/>
      <c r="D103" s="164"/>
      <c r="E103" s="310"/>
      <c r="F103" s="311"/>
      <c r="G103" s="153"/>
      <c r="H103" s="153"/>
      <c r="I103" s="153"/>
      <c r="J103" s="390"/>
      <c r="K103" s="390"/>
      <c r="L103" s="390"/>
      <c r="M103" s="149"/>
      <c r="N103" s="149"/>
      <c r="O103" s="149"/>
      <c r="P103" s="153"/>
      <c r="Q103" s="153"/>
      <c r="R103" s="153"/>
      <c r="S103" s="153"/>
      <c r="T103" s="153"/>
      <c r="U103" s="153"/>
      <c r="V103" s="153"/>
      <c r="W103" s="153"/>
      <c r="X103" s="153"/>
    </row>
    <row r="104" spans="1:24" s="222" customFormat="1" ht="12.75" customHeight="1" x14ac:dyDescent="0.15">
      <c r="A104" s="241">
        <v>4722</v>
      </c>
      <c r="B104" s="236" t="s">
        <v>841</v>
      </c>
      <c r="C104" s="237" t="s">
        <v>842</v>
      </c>
      <c r="D104" s="164">
        <f>E104</f>
        <v>0</v>
      </c>
      <c r="E104" s="310">
        <v>0</v>
      </c>
      <c r="F104" s="311" t="str">
        <f>F101</f>
        <v>X</v>
      </c>
      <c r="G104" s="164">
        <f>H104</f>
        <v>0</v>
      </c>
      <c r="H104" s="164">
        <v>0</v>
      </c>
      <c r="I104" s="162">
        <f>I101</f>
        <v>0</v>
      </c>
      <c r="J104" s="385">
        <f>K104</f>
        <v>0</v>
      </c>
      <c r="K104" s="385">
        <v>0</v>
      </c>
      <c r="L104" s="386">
        <f>L101</f>
        <v>0</v>
      </c>
      <c r="M104" s="88"/>
      <c r="N104" s="88"/>
      <c r="O104" s="162"/>
      <c r="P104" s="164">
        <f>Q104</f>
        <v>0</v>
      </c>
      <c r="Q104" s="164">
        <f>'8'!T228</f>
        <v>0</v>
      </c>
      <c r="R104" s="162">
        <f>R101</f>
        <v>0</v>
      </c>
      <c r="S104" s="164">
        <f>T104</f>
        <v>0</v>
      </c>
      <c r="T104" s="164">
        <f>'8'!T228</f>
        <v>0</v>
      </c>
      <c r="U104" s="162">
        <f>U101</f>
        <v>0</v>
      </c>
      <c r="V104" s="164">
        <f>W104</f>
        <v>0</v>
      </c>
      <c r="W104" s="164">
        <f>'8'!Z228</f>
        <v>0</v>
      </c>
      <c r="X104" s="162">
        <f>X101</f>
        <v>0</v>
      </c>
    </row>
    <row r="105" spans="1:24" s="194" customFormat="1" ht="21.75" customHeight="1" x14ac:dyDescent="0.15">
      <c r="A105" s="242" t="s">
        <v>568</v>
      </c>
      <c r="B105" s="243" t="s">
        <v>569</v>
      </c>
      <c r="C105" s="244" t="s">
        <v>570</v>
      </c>
      <c r="D105" s="164">
        <f>E105</f>
        <v>2609.11</v>
      </c>
      <c r="E105" s="310">
        <f>960.98+1648.13</f>
        <v>2609.11</v>
      </c>
      <c r="F105" s="311" t="str">
        <f>F101</f>
        <v>X</v>
      </c>
      <c r="G105" s="164">
        <f>H105</f>
        <v>1900</v>
      </c>
      <c r="H105" s="164">
        <v>1900</v>
      </c>
      <c r="I105" s="162">
        <f>I101</f>
        <v>0</v>
      </c>
      <c r="J105" s="385">
        <f>K105</f>
        <v>15400</v>
      </c>
      <c r="K105" s="385">
        <v>15400</v>
      </c>
      <c r="L105" s="386">
        <f>L101</f>
        <v>0</v>
      </c>
      <c r="M105" s="88"/>
      <c r="N105" s="88"/>
      <c r="O105" s="162"/>
      <c r="P105" s="164">
        <f>Q105</f>
        <v>1900</v>
      </c>
      <c r="Q105" s="164">
        <f>'8'!T47+'8'!T96</f>
        <v>1900</v>
      </c>
      <c r="R105" s="162">
        <f>R101</f>
        <v>0</v>
      </c>
      <c r="S105" s="164">
        <f>T105</f>
        <v>1900</v>
      </c>
      <c r="T105" s="164">
        <v>1900</v>
      </c>
      <c r="U105" s="162">
        <f>U101</f>
        <v>0</v>
      </c>
      <c r="V105" s="164">
        <f>W105</f>
        <v>1900</v>
      </c>
      <c r="W105" s="164">
        <v>1900</v>
      </c>
      <c r="X105" s="162">
        <f>X101</f>
        <v>0</v>
      </c>
    </row>
    <row r="106" spans="1:24" s="194" customFormat="1" ht="28.15" customHeight="1" x14ac:dyDescent="0.15">
      <c r="A106" s="241">
        <v>4724</v>
      </c>
      <c r="B106" s="236" t="s">
        <v>843</v>
      </c>
      <c r="C106" s="237" t="s">
        <v>844</v>
      </c>
      <c r="D106" s="164">
        <f>E106</f>
        <v>0</v>
      </c>
      <c r="E106" s="310">
        <v>0</v>
      </c>
      <c r="F106" s="311" t="str">
        <f>F105</f>
        <v>X</v>
      </c>
      <c r="G106" s="164">
        <f>H106</f>
        <v>0</v>
      </c>
      <c r="H106" s="164"/>
      <c r="I106" s="162">
        <f>I105</f>
        <v>0</v>
      </c>
      <c r="J106" s="385">
        <f>K106</f>
        <v>0</v>
      </c>
      <c r="K106" s="385">
        <v>0</v>
      </c>
      <c r="L106" s="386">
        <f>L105</f>
        <v>0</v>
      </c>
      <c r="M106" s="88"/>
      <c r="N106" s="88"/>
      <c r="O106" s="162"/>
      <c r="P106" s="164">
        <f>Q106</f>
        <v>0</v>
      </c>
      <c r="Q106" s="164">
        <v>0</v>
      </c>
      <c r="R106" s="162">
        <f>R105</f>
        <v>0</v>
      </c>
      <c r="S106" s="164">
        <f>T106</f>
        <v>0</v>
      </c>
      <c r="T106" s="164">
        <v>0</v>
      </c>
      <c r="U106" s="162">
        <f>U105</f>
        <v>0</v>
      </c>
      <c r="V106" s="164">
        <f>W106</f>
        <v>0</v>
      </c>
      <c r="W106" s="164">
        <v>0</v>
      </c>
      <c r="X106" s="162">
        <f>X105</f>
        <v>0</v>
      </c>
    </row>
    <row r="107" spans="1:24" s="248" customFormat="1" ht="58.15" customHeight="1" x14ac:dyDescent="0.15">
      <c r="A107" s="245">
        <v>4750</v>
      </c>
      <c r="B107" s="246" t="s">
        <v>0</v>
      </c>
      <c r="C107" s="247" t="s">
        <v>446</v>
      </c>
      <c r="D107" s="141">
        <f>E107+D110</f>
        <v>0</v>
      </c>
      <c r="E107" s="309">
        <f>E109</f>
        <v>0</v>
      </c>
      <c r="F107" s="313" t="str">
        <f>F109</f>
        <v>X</v>
      </c>
      <c r="G107" s="141">
        <f>G109+G110</f>
        <v>0</v>
      </c>
      <c r="H107" s="141">
        <f>H109+H110</f>
        <v>0</v>
      </c>
      <c r="I107" s="223" t="str">
        <f>I109</f>
        <v>X</v>
      </c>
      <c r="J107" s="384">
        <f>J109+J110</f>
        <v>0</v>
      </c>
      <c r="K107" s="384">
        <f>K109+K110</f>
        <v>0</v>
      </c>
      <c r="L107" s="392" t="str">
        <f>L109</f>
        <v>X</v>
      </c>
      <c r="M107" s="141"/>
      <c r="N107" s="141"/>
      <c r="O107" s="223"/>
      <c r="P107" s="141">
        <f>P109+P110</f>
        <v>0</v>
      </c>
      <c r="Q107" s="141">
        <f>Q109+Q110</f>
        <v>0</v>
      </c>
      <c r="R107" s="223" t="str">
        <f>R109</f>
        <v>X</v>
      </c>
      <c r="S107" s="141">
        <f>S109+S110</f>
        <v>0</v>
      </c>
      <c r="T107" s="141">
        <f>T109+T110</f>
        <v>0</v>
      </c>
      <c r="U107" s="223" t="str">
        <f>U109</f>
        <v>X</v>
      </c>
      <c r="V107" s="141">
        <f>V109+V110</f>
        <v>0</v>
      </c>
      <c r="W107" s="141">
        <f>W109+W110</f>
        <v>0</v>
      </c>
      <c r="X107" s="223" t="str">
        <f>X109</f>
        <v>X</v>
      </c>
    </row>
    <row r="108" spans="1:24" s="194" customFormat="1" ht="28.15" customHeight="1" x14ac:dyDescent="0.15">
      <c r="A108" s="235"/>
      <c r="B108" s="249" t="s">
        <v>1</v>
      </c>
      <c r="C108" s="250"/>
      <c r="D108" s="164"/>
      <c r="E108" s="310"/>
      <c r="F108" s="311"/>
      <c r="G108" s="239"/>
      <c r="H108" s="239"/>
      <c r="I108" s="239"/>
      <c r="J108" s="393"/>
      <c r="K108" s="393"/>
      <c r="L108" s="393"/>
      <c r="M108" s="224"/>
      <c r="N108" s="224"/>
      <c r="O108" s="224"/>
      <c r="P108" s="224"/>
      <c r="Q108" s="224"/>
      <c r="R108" s="224"/>
      <c r="S108" s="224"/>
      <c r="T108" s="224"/>
      <c r="U108" s="224"/>
      <c r="V108" s="224"/>
      <c r="W108" s="224"/>
      <c r="X108" s="224"/>
    </row>
    <row r="109" spans="1:24" s="194" customFormat="1" ht="34.9" customHeight="1" x14ac:dyDescent="0.15">
      <c r="A109" s="241">
        <v>4751</v>
      </c>
      <c r="B109" s="236" t="s">
        <v>2</v>
      </c>
      <c r="C109" s="237" t="s">
        <v>3</v>
      </c>
      <c r="D109" s="251">
        <f>E109</f>
        <v>0</v>
      </c>
      <c r="E109" s="310"/>
      <c r="F109" s="311" t="str">
        <f>F113</f>
        <v>X</v>
      </c>
      <c r="G109" s="162">
        <v>0</v>
      </c>
      <c r="H109" s="162">
        <v>0</v>
      </c>
      <c r="I109" s="162" t="s">
        <v>54</v>
      </c>
      <c r="J109" s="386">
        <v>0</v>
      </c>
      <c r="K109" s="386">
        <v>0</v>
      </c>
      <c r="L109" s="386" t="s">
        <v>54</v>
      </c>
      <c r="M109" s="88"/>
      <c r="N109" s="88"/>
      <c r="O109" s="162"/>
      <c r="P109" s="162">
        <v>0</v>
      </c>
      <c r="Q109" s="162">
        <v>0</v>
      </c>
      <c r="R109" s="162" t="s">
        <v>54</v>
      </c>
      <c r="S109" s="162">
        <v>0</v>
      </c>
      <c r="T109" s="162">
        <v>0</v>
      </c>
      <c r="U109" s="162" t="s">
        <v>54</v>
      </c>
      <c r="V109" s="162">
        <v>0</v>
      </c>
      <c r="W109" s="162">
        <v>0</v>
      </c>
      <c r="X109" s="162" t="s">
        <v>54</v>
      </c>
    </row>
    <row r="110" spans="1:24" s="194" customFormat="1" ht="28.15" customHeight="1" x14ac:dyDescent="0.15">
      <c r="A110" s="252">
        <v>4741</v>
      </c>
      <c r="B110" s="253" t="s">
        <v>755</v>
      </c>
      <c r="C110" s="252">
        <v>4841</v>
      </c>
      <c r="D110" s="162">
        <v>0</v>
      </c>
      <c r="E110" s="311">
        <v>0</v>
      </c>
      <c r="F110" s="311" t="s">
        <v>54</v>
      </c>
      <c r="G110" s="162">
        <f>H110</f>
        <v>0</v>
      </c>
      <c r="H110" s="162"/>
      <c r="I110" s="162" t="s">
        <v>54</v>
      </c>
      <c r="J110" s="386">
        <f>K110</f>
        <v>0</v>
      </c>
      <c r="K110" s="386">
        <v>0</v>
      </c>
      <c r="L110" s="386" t="s">
        <v>54</v>
      </c>
      <c r="M110" s="88"/>
      <c r="N110" s="88"/>
      <c r="O110" s="162"/>
      <c r="P110" s="162">
        <f>Q110</f>
        <v>0</v>
      </c>
      <c r="Q110" s="162">
        <v>0</v>
      </c>
      <c r="R110" s="162" t="s">
        <v>54</v>
      </c>
      <c r="S110" s="162">
        <f>T110</f>
        <v>0</v>
      </c>
      <c r="T110" s="162">
        <v>0</v>
      </c>
      <c r="U110" s="162" t="s">
        <v>54</v>
      </c>
      <c r="V110" s="162">
        <f>W110</f>
        <v>0</v>
      </c>
      <c r="W110" s="162">
        <v>0</v>
      </c>
      <c r="X110" s="162" t="s">
        <v>54</v>
      </c>
    </row>
    <row r="111" spans="1:24" s="227" customFormat="1" ht="19.5" customHeight="1" x14ac:dyDescent="0.15">
      <c r="A111" s="225" t="s">
        <v>571</v>
      </c>
      <c r="B111" s="229" t="s">
        <v>572</v>
      </c>
      <c r="C111" s="226" t="s">
        <v>446</v>
      </c>
      <c r="D111" s="152">
        <f t="shared" ref="D111:L111" si="38">D113</f>
        <v>0</v>
      </c>
      <c r="E111" s="312">
        <f t="shared" si="38"/>
        <v>0</v>
      </c>
      <c r="F111" s="312" t="str">
        <f t="shared" si="38"/>
        <v>X</v>
      </c>
      <c r="G111" s="152">
        <f t="shared" si="38"/>
        <v>0</v>
      </c>
      <c r="H111" s="152">
        <f t="shared" si="38"/>
        <v>0</v>
      </c>
      <c r="I111" s="152" t="str">
        <f t="shared" si="38"/>
        <v>X</v>
      </c>
      <c r="J111" s="387">
        <f t="shared" si="38"/>
        <v>0</v>
      </c>
      <c r="K111" s="387">
        <f t="shared" si="38"/>
        <v>0</v>
      </c>
      <c r="L111" s="387" t="str">
        <f t="shared" si="38"/>
        <v>X</v>
      </c>
      <c r="M111" s="152"/>
      <c r="N111" s="152"/>
      <c r="O111" s="152"/>
      <c r="P111" s="152">
        <f t="shared" ref="P111:U111" si="39">P113</f>
        <v>0</v>
      </c>
      <c r="Q111" s="152">
        <f t="shared" si="39"/>
        <v>0</v>
      </c>
      <c r="R111" s="152" t="str">
        <f t="shared" si="39"/>
        <v>X</v>
      </c>
      <c r="S111" s="152">
        <f t="shared" si="39"/>
        <v>0</v>
      </c>
      <c r="T111" s="152">
        <f t="shared" si="39"/>
        <v>0</v>
      </c>
      <c r="U111" s="152" t="str">
        <f t="shared" si="39"/>
        <v>X</v>
      </c>
      <c r="V111" s="152">
        <f t="shared" ref="V111:X111" si="40">V113</f>
        <v>0</v>
      </c>
      <c r="W111" s="152">
        <f t="shared" si="40"/>
        <v>0</v>
      </c>
      <c r="X111" s="152" t="str">
        <f t="shared" si="40"/>
        <v>X</v>
      </c>
    </row>
    <row r="112" spans="1:24" s="222" customFormat="1" ht="12.75" customHeight="1" x14ac:dyDescent="0.15">
      <c r="A112" s="153"/>
      <c r="B112" s="198" t="s">
        <v>269</v>
      </c>
      <c r="C112" s="228"/>
      <c r="D112" s="162"/>
      <c r="E112" s="311"/>
      <c r="F112" s="311"/>
      <c r="G112" s="153"/>
      <c r="H112" s="153"/>
      <c r="I112" s="153"/>
      <c r="J112" s="390"/>
      <c r="K112" s="390"/>
      <c r="L112" s="390"/>
      <c r="M112" s="149"/>
      <c r="N112" s="149"/>
      <c r="O112" s="149"/>
      <c r="P112" s="153"/>
      <c r="Q112" s="153"/>
      <c r="R112" s="153"/>
      <c r="S112" s="153"/>
      <c r="T112" s="153"/>
      <c r="U112" s="153"/>
      <c r="V112" s="153"/>
      <c r="W112" s="153"/>
      <c r="X112" s="153"/>
    </row>
    <row r="113" spans="1:24" s="194" customFormat="1" ht="20.25" customHeight="1" x14ac:dyDescent="0.15">
      <c r="A113" s="239" t="s">
        <v>573</v>
      </c>
      <c r="B113" s="201" t="s">
        <v>574</v>
      </c>
      <c r="C113" s="240" t="s">
        <v>575</v>
      </c>
      <c r="D113" s="162">
        <f>E113</f>
        <v>0</v>
      </c>
      <c r="E113" s="311">
        <v>0</v>
      </c>
      <c r="F113" s="311" t="str">
        <f>F106</f>
        <v>X</v>
      </c>
      <c r="G113" s="162">
        <f>H113</f>
        <v>0</v>
      </c>
      <c r="H113" s="162">
        <v>0</v>
      </c>
      <c r="I113" s="162" t="s">
        <v>54</v>
      </c>
      <c r="J113" s="386">
        <f>K113</f>
        <v>0</v>
      </c>
      <c r="K113" s="386">
        <v>0</v>
      </c>
      <c r="L113" s="386" t="s">
        <v>54</v>
      </c>
      <c r="M113" s="88"/>
      <c r="N113" s="88"/>
      <c r="O113" s="162"/>
      <c r="P113" s="162">
        <f>Q113</f>
        <v>0</v>
      </c>
      <c r="Q113" s="162">
        <v>0</v>
      </c>
      <c r="R113" s="162" t="s">
        <v>54</v>
      </c>
      <c r="S113" s="162">
        <f>T113</f>
        <v>0</v>
      </c>
      <c r="T113" s="162">
        <v>0</v>
      </c>
      <c r="U113" s="162" t="s">
        <v>54</v>
      </c>
      <c r="V113" s="162">
        <f>W113</f>
        <v>0</v>
      </c>
      <c r="W113" s="162">
        <v>0</v>
      </c>
      <c r="X113" s="162" t="s">
        <v>54</v>
      </c>
    </row>
    <row r="114" spans="1:24" s="227" customFormat="1" ht="19.5" customHeight="1" x14ac:dyDescent="0.15">
      <c r="A114" s="225" t="s">
        <v>576</v>
      </c>
      <c r="B114" s="229" t="s">
        <v>577</v>
      </c>
      <c r="C114" s="226" t="s">
        <v>446</v>
      </c>
      <c r="D114" s="152">
        <f t="shared" ref="D114:L114" si="41">D116</f>
        <v>0</v>
      </c>
      <c r="E114" s="312">
        <f t="shared" si="41"/>
        <v>0</v>
      </c>
      <c r="F114" s="312">
        <f t="shared" si="41"/>
        <v>0</v>
      </c>
      <c r="G114" s="152">
        <f t="shared" si="41"/>
        <v>15000</v>
      </c>
      <c r="H114" s="152">
        <f t="shared" si="41"/>
        <v>15000</v>
      </c>
      <c r="I114" s="152">
        <f t="shared" si="41"/>
        <v>0</v>
      </c>
      <c r="J114" s="387">
        <f t="shared" si="41"/>
        <v>15000</v>
      </c>
      <c r="K114" s="387">
        <f t="shared" si="41"/>
        <v>15000</v>
      </c>
      <c r="L114" s="387">
        <f t="shared" si="41"/>
        <v>0</v>
      </c>
      <c r="M114" s="152"/>
      <c r="N114" s="152"/>
      <c r="O114" s="152"/>
      <c r="P114" s="152">
        <f t="shared" ref="P114:U114" si="42">P116</f>
        <v>15000</v>
      </c>
      <c r="Q114" s="152">
        <f t="shared" si="42"/>
        <v>15000</v>
      </c>
      <c r="R114" s="152">
        <f t="shared" si="42"/>
        <v>0</v>
      </c>
      <c r="S114" s="152">
        <f t="shared" si="42"/>
        <v>15000</v>
      </c>
      <c r="T114" s="152">
        <f t="shared" si="42"/>
        <v>15000</v>
      </c>
      <c r="U114" s="152">
        <f t="shared" si="42"/>
        <v>0</v>
      </c>
      <c r="V114" s="152">
        <f t="shared" ref="V114:X114" si="43">V116</f>
        <v>15000</v>
      </c>
      <c r="W114" s="152">
        <f t="shared" si="43"/>
        <v>15000</v>
      </c>
      <c r="X114" s="152">
        <f t="shared" si="43"/>
        <v>0</v>
      </c>
    </row>
    <row r="115" spans="1:24" s="222" customFormat="1" ht="12.75" customHeight="1" x14ac:dyDescent="0.15">
      <c r="A115" s="153"/>
      <c r="B115" s="198" t="s">
        <v>269</v>
      </c>
      <c r="C115" s="228"/>
      <c r="D115" s="162"/>
      <c r="E115" s="311"/>
      <c r="F115" s="311"/>
      <c r="G115" s="153"/>
      <c r="H115" s="153"/>
      <c r="I115" s="153"/>
      <c r="J115" s="390"/>
      <c r="K115" s="390"/>
      <c r="L115" s="390"/>
      <c r="M115" s="149"/>
      <c r="N115" s="149"/>
      <c r="O115" s="149"/>
      <c r="P115" s="153"/>
      <c r="Q115" s="153"/>
      <c r="R115" s="153"/>
      <c r="S115" s="153"/>
      <c r="T115" s="153"/>
      <c r="U115" s="153"/>
      <c r="V115" s="153"/>
      <c r="W115" s="153"/>
      <c r="X115" s="153"/>
    </row>
    <row r="116" spans="1:24" s="222" customFormat="1" ht="18" customHeight="1" x14ac:dyDescent="0.15">
      <c r="A116" s="153" t="s">
        <v>578</v>
      </c>
      <c r="B116" s="198" t="s">
        <v>579</v>
      </c>
      <c r="C116" s="228" t="s">
        <v>580</v>
      </c>
      <c r="D116" s="162">
        <v>0</v>
      </c>
      <c r="E116" s="311"/>
      <c r="F116" s="311">
        <v>0</v>
      </c>
      <c r="G116" s="88">
        <f>H116+I116</f>
        <v>15000</v>
      </c>
      <c r="H116" s="88">
        <v>15000</v>
      </c>
      <c r="I116" s="88">
        <v>0</v>
      </c>
      <c r="J116" s="389">
        <f>K116+L116</f>
        <v>15000</v>
      </c>
      <c r="K116" s="389">
        <v>15000</v>
      </c>
      <c r="L116" s="389">
        <v>0</v>
      </c>
      <c r="M116" s="88"/>
      <c r="N116" s="88"/>
      <c r="O116" s="162"/>
      <c r="P116" s="88">
        <f>Q116+R116</f>
        <v>15000</v>
      </c>
      <c r="Q116" s="88">
        <f>'8'!T639</f>
        <v>15000</v>
      </c>
      <c r="R116" s="88">
        <v>0</v>
      </c>
      <c r="S116" s="88">
        <f>T116+U116</f>
        <v>15000</v>
      </c>
      <c r="T116" s="88">
        <v>15000</v>
      </c>
      <c r="U116" s="88">
        <v>0</v>
      </c>
      <c r="V116" s="88">
        <f>W116+X116</f>
        <v>15000</v>
      </c>
      <c r="W116" s="88">
        <v>15000</v>
      </c>
      <c r="X116" s="88">
        <v>0</v>
      </c>
    </row>
    <row r="117" spans="1:24" s="222" customFormat="1" ht="38.25" customHeight="1" x14ac:dyDescent="0.15">
      <c r="A117" s="153" t="s">
        <v>581</v>
      </c>
      <c r="B117" s="198" t="s">
        <v>582</v>
      </c>
      <c r="C117" s="228" t="s">
        <v>446</v>
      </c>
      <c r="D117" s="162"/>
      <c r="E117" s="311"/>
      <c r="F117" s="311"/>
      <c r="G117" s="153"/>
      <c r="H117" s="153"/>
      <c r="I117" s="153"/>
      <c r="J117" s="390"/>
      <c r="K117" s="390"/>
      <c r="L117" s="390"/>
      <c r="M117" s="149"/>
      <c r="N117" s="149"/>
      <c r="O117" s="149"/>
      <c r="P117" s="153"/>
      <c r="Q117" s="153"/>
      <c r="R117" s="153"/>
      <c r="S117" s="153"/>
      <c r="T117" s="153"/>
      <c r="U117" s="153"/>
      <c r="V117" s="153"/>
      <c r="W117" s="153"/>
      <c r="X117" s="153"/>
    </row>
    <row r="118" spans="1:24" s="227" customFormat="1" ht="19.5" customHeight="1" x14ac:dyDescent="0.15">
      <c r="A118" s="225" t="s">
        <v>583</v>
      </c>
      <c r="B118" s="229" t="s">
        <v>584</v>
      </c>
      <c r="C118" s="226" t="s">
        <v>446</v>
      </c>
      <c r="D118" s="141">
        <f>F118+D138</f>
        <v>365153.34</v>
      </c>
      <c r="E118" s="309" t="str">
        <f>E122</f>
        <v>X</v>
      </c>
      <c r="F118" s="309">
        <f>F122+F127+F132+F138</f>
        <v>365153.34</v>
      </c>
      <c r="G118" s="141">
        <f>I118</f>
        <v>244550.7</v>
      </c>
      <c r="H118" s="141" t="str">
        <f>H122</f>
        <v>X</v>
      </c>
      <c r="I118" s="141">
        <f>I122+I127+I132+I138</f>
        <v>244550.7</v>
      </c>
      <c r="J118" s="384">
        <f>L118</f>
        <v>25000</v>
      </c>
      <c r="K118" s="384" t="str">
        <f>K122</f>
        <v>X</v>
      </c>
      <c r="L118" s="384">
        <f>L122+L127+L132+L138</f>
        <v>25000</v>
      </c>
      <c r="M118" s="141"/>
      <c r="N118" s="141"/>
      <c r="O118" s="141"/>
      <c r="P118" s="141">
        <f>R118</f>
        <v>45000</v>
      </c>
      <c r="Q118" s="141" t="str">
        <f>Q122</f>
        <v>X</v>
      </c>
      <c r="R118" s="141">
        <f>R122+R127+R132+R138</f>
        <v>45000</v>
      </c>
      <c r="S118" s="141">
        <f>U118</f>
        <v>45000</v>
      </c>
      <c r="T118" s="141" t="str">
        <f>T122</f>
        <v>X</v>
      </c>
      <c r="U118" s="141">
        <f>U122+U127+U132+U138</f>
        <v>45000</v>
      </c>
      <c r="V118" s="141">
        <f>X118</f>
        <v>55000</v>
      </c>
      <c r="W118" s="141" t="str">
        <f>W122</f>
        <v>X</v>
      </c>
      <c r="X118" s="141">
        <f>X122+X127+X132+X138</f>
        <v>55000</v>
      </c>
    </row>
    <row r="119" spans="1:24" s="222" customFormat="1" ht="12.75" customHeight="1" x14ac:dyDescent="0.15">
      <c r="A119" s="153"/>
      <c r="B119" s="198" t="s">
        <v>74</v>
      </c>
      <c r="C119" s="228"/>
      <c r="D119" s="162"/>
      <c r="E119" s="311"/>
      <c r="F119" s="311"/>
      <c r="G119" s="162"/>
      <c r="H119" s="162"/>
      <c r="I119" s="162"/>
      <c r="J119" s="393"/>
      <c r="K119" s="393"/>
      <c r="L119" s="393"/>
      <c r="M119" s="224"/>
      <c r="N119" s="224"/>
      <c r="O119" s="224"/>
      <c r="P119" s="224"/>
      <c r="Q119" s="224"/>
      <c r="R119" s="224"/>
      <c r="S119" s="224"/>
      <c r="T119" s="224"/>
      <c r="U119" s="224"/>
      <c r="V119" s="224"/>
      <c r="W119" s="224"/>
      <c r="X119" s="224"/>
    </row>
    <row r="120" spans="1:24" s="194" customFormat="1" ht="19.5" customHeight="1" x14ac:dyDescent="0.15">
      <c r="A120" s="239" t="s">
        <v>585</v>
      </c>
      <c r="B120" s="229" t="s">
        <v>586</v>
      </c>
      <c r="C120" s="240" t="s">
        <v>446</v>
      </c>
      <c r="D120" s="162"/>
      <c r="E120" s="311"/>
      <c r="F120" s="311"/>
      <c r="G120" s="162"/>
      <c r="H120" s="162"/>
      <c r="I120" s="162"/>
      <c r="J120" s="393"/>
      <c r="K120" s="393"/>
      <c r="L120" s="393"/>
      <c r="M120" s="224"/>
      <c r="N120" s="224"/>
      <c r="O120" s="224"/>
      <c r="P120" s="224"/>
      <c r="Q120" s="224"/>
      <c r="R120" s="224"/>
      <c r="S120" s="224"/>
      <c r="T120" s="224"/>
      <c r="U120" s="224"/>
      <c r="V120" s="224"/>
      <c r="W120" s="224"/>
      <c r="X120" s="224"/>
    </row>
    <row r="121" spans="1:24" s="222" customFormat="1" ht="12.75" customHeight="1" x14ac:dyDescent="0.15">
      <c r="A121" s="153"/>
      <c r="B121" s="198" t="s">
        <v>74</v>
      </c>
      <c r="C121" s="228"/>
      <c r="D121" s="162"/>
      <c r="E121" s="311"/>
      <c r="F121" s="311"/>
      <c r="G121" s="162"/>
      <c r="H121" s="162"/>
      <c r="I121" s="162"/>
      <c r="J121" s="388"/>
      <c r="K121" s="388"/>
      <c r="L121" s="388"/>
      <c r="M121" s="149"/>
      <c r="N121" s="149"/>
      <c r="O121" s="149"/>
      <c r="P121" s="149"/>
      <c r="Q121" s="149"/>
      <c r="R121" s="149"/>
      <c r="S121" s="149"/>
      <c r="T121" s="149"/>
      <c r="U121" s="149"/>
      <c r="V121" s="149"/>
      <c r="W121" s="149"/>
      <c r="X121" s="149"/>
    </row>
    <row r="122" spans="1:24" s="227" customFormat="1" ht="19.5" customHeight="1" x14ac:dyDescent="0.15">
      <c r="A122" s="225" t="s">
        <v>587</v>
      </c>
      <c r="B122" s="229" t="s">
        <v>588</v>
      </c>
      <c r="C122" s="226" t="s">
        <v>446</v>
      </c>
      <c r="D122" s="141">
        <f>F122</f>
        <v>173504.34</v>
      </c>
      <c r="E122" s="309" t="str">
        <f>E124</f>
        <v>X</v>
      </c>
      <c r="F122" s="309">
        <f>F124+F125+F126</f>
        <v>173504.34</v>
      </c>
      <c r="G122" s="141">
        <f>I122</f>
        <v>220332.6</v>
      </c>
      <c r="H122" s="141" t="str">
        <f>H124</f>
        <v>X</v>
      </c>
      <c r="I122" s="141">
        <f>I124+I125+I126</f>
        <v>220332.6</v>
      </c>
      <c r="J122" s="384">
        <f>L122</f>
        <v>24000</v>
      </c>
      <c r="K122" s="384" t="str">
        <f>K124</f>
        <v>X</v>
      </c>
      <c r="L122" s="384">
        <f>L124+L125+L126</f>
        <v>24000</v>
      </c>
      <c r="M122" s="141"/>
      <c r="N122" s="141"/>
      <c r="O122" s="141"/>
      <c r="P122" s="141">
        <f>R122</f>
        <v>45000</v>
      </c>
      <c r="Q122" s="141" t="str">
        <f>Q124</f>
        <v>X</v>
      </c>
      <c r="R122" s="141">
        <f>R124+R125+R126</f>
        <v>45000</v>
      </c>
      <c r="S122" s="141">
        <f>U122</f>
        <v>45000</v>
      </c>
      <c r="T122" s="141" t="str">
        <f>T124</f>
        <v>X</v>
      </c>
      <c r="U122" s="141">
        <f>U124+U125+U126</f>
        <v>45000</v>
      </c>
      <c r="V122" s="141">
        <f>X122</f>
        <v>55000</v>
      </c>
      <c r="W122" s="141" t="str">
        <f>W124</f>
        <v>X</v>
      </c>
      <c r="X122" s="141">
        <f>X124+X125+X126</f>
        <v>55000</v>
      </c>
    </row>
    <row r="123" spans="1:24" s="222" customFormat="1" ht="12.75" customHeight="1" x14ac:dyDescent="0.15">
      <c r="A123" s="153"/>
      <c r="B123" s="198" t="s">
        <v>269</v>
      </c>
      <c r="C123" s="228"/>
      <c r="D123" s="164"/>
      <c r="E123" s="310"/>
      <c r="F123" s="310"/>
      <c r="G123" s="153"/>
      <c r="H123" s="153"/>
      <c r="I123" s="153"/>
      <c r="J123" s="390"/>
      <c r="K123" s="390"/>
      <c r="L123" s="390"/>
      <c r="M123" s="224"/>
      <c r="N123" s="224"/>
      <c r="O123" s="224"/>
      <c r="P123" s="153"/>
      <c r="Q123" s="153"/>
      <c r="R123" s="153"/>
      <c r="S123" s="153"/>
      <c r="T123" s="153"/>
      <c r="U123" s="153"/>
      <c r="V123" s="153"/>
      <c r="W123" s="153"/>
      <c r="X123" s="153"/>
    </row>
    <row r="124" spans="1:24" s="222" customFormat="1" ht="12.75" customHeight="1" x14ac:dyDescent="0.15">
      <c r="A124" s="254">
        <v>5111</v>
      </c>
      <c r="B124" s="255" t="s">
        <v>4</v>
      </c>
      <c r="C124" s="238" t="s">
        <v>5</v>
      </c>
      <c r="D124" s="164">
        <f>F124</f>
        <v>0</v>
      </c>
      <c r="E124" s="310" t="str">
        <f>F113</f>
        <v>X</v>
      </c>
      <c r="F124" s="310">
        <v>0</v>
      </c>
      <c r="G124" s="164">
        <f>I124</f>
        <v>0</v>
      </c>
      <c r="H124" s="164" t="str">
        <f>I113</f>
        <v>X</v>
      </c>
      <c r="I124" s="164">
        <v>0</v>
      </c>
      <c r="J124" s="385">
        <f>L124</f>
        <v>0</v>
      </c>
      <c r="K124" s="385" t="str">
        <f>L113</f>
        <v>X</v>
      </c>
      <c r="L124" s="385">
        <v>0</v>
      </c>
      <c r="M124" s="224"/>
      <c r="N124" s="224"/>
      <c r="O124" s="224"/>
      <c r="P124" s="164">
        <f>R124</f>
        <v>0</v>
      </c>
      <c r="Q124" s="164" t="str">
        <f>R113</f>
        <v>X</v>
      </c>
      <c r="R124" s="164">
        <v>0</v>
      </c>
      <c r="S124" s="164">
        <f>U124</f>
        <v>0</v>
      </c>
      <c r="T124" s="164" t="str">
        <f>U113</f>
        <v>X</v>
      </c>
      <c r="U124" s="164">
        <v>0</v>
      </c>
      <c r="V124" s="164">
        <f>X124</f>
        <v>0</v>
      </c>
      <c r="W124" s="164" t="str">
        <f>X113</f>
        <v>X</v>
      </c>
      <c r="X124" s="164">
        <v>0</v>
      </c>
    </row>
    <row r="125" spans="1:24" s="222" customFormat="1" ht="12.75" customHeight="1" x14ac:dyDescent="0.15">
      <c r="A125" s="153" t="s">
        <v>589</v>
      </c>
      <c r="B125" s="198" t="s">
        <v>590</v>
      </c>
      <c r="C125" s="228" t="s">
        <v>589</v>
      </c>
      <c r="D125" s="164">
        <f>F125</f>
        <v>30781</v>
      </c>
      <c r="E125" s="310" t="str">
        <f>E124</f>
        <v>X</v>
      </c>
      <c r="F125" s="310">
        <f>19281+11500</f>
        <v>30781</v>
      </c>
      <c r="G125" s="164">
        <f>I125</f>
        <v>62800</v>
      </c>
      <c r="H125" s="164" t="str">
        <f>H124</f>
        <v>X</v>
      </c>
      <c r="I125" s="164">
        <v>62800</v>
      </c>
      <c r="J125" s="385">
        <f>L125</f>
        <v>0</v>
      </c>
      <c r="K125" s="385" t="str">
        <f>K124</f>
        <v>X</v>
      </c>
      <c r="L125" s="385">
        <v>0</v>
      </c>
      <c r="M125" s="224"/>
      <c r="N125" s="224"/>
      <c r="O125" s="224"/>
      <c r="P125" s="164">
        <f>R125</f>
        <v>0</v>
      </c>
      <c r="Q125" s="164" t="str">
        <f>Q124</f>
        <v>X</v>
      </c>
      <c r="R125" s="164">
        <v>0</v>
      </c>
      <c r="S125" s="164">
        <f>U125</f>
        <v>30000</v>
      </c>
      <c r="T125" s="164" t="str">
        <f>T124</f>
        <v>X</v>
      </c>
      <c r="U125" s="164">
        <v>30000</v>
      </c>
      <c r="V125" s="164">
        <f>X125</f>
        <v>0</v>
      </c>
      <c r="W125" s="164" t="str">
        <f>W124</f>
        <v>X</v>
      </c>
      <c r="X125" s="164">
        <v>0</v>
      </c>
    </row>
    <row r="126" spans="1:24" s="222" customFormat="1" ht="12.75" customHeight="1" x14ac:dyDescent="0.15">
      <c r="A126" s="153" t="s">
        <v>591</v>
      </c>
      <c r="B126" s="198" t="s">
        <v>592</v>
      </c>
      <c r="C126" s="228" t="s">
        <v>591</v>
      </c>
      <c r="D126" s="164">
        <f>F126</f>
        <v>142723.34</v>
      </c>
      <c r="E126" s="310" t="str">
        <f>E125</f>
        <v>X</v>
      </c>
      <c r="F126" s="310">
        <f>59258.54+83464.8</f>
        <v>142723.34</v>
      </c>
      <c r="G126" s="164">
        <f>I126</f>
        <v>157532.6</v>
      </c>
      <c r="H126" s="164" t="str">
        <f>H125</f>
        <v>X</v>
      </c>
      <c r="I126" s="164">
        <v>157532.6</v>
      </c>
      <c r="J126" s="385">
        <f>L126</f>
        <v>24000</v>
      </c>
      <c r="K126" s="385" t="str">
        <f>K125</f>
        <v>X</v>
      </c>
      <c r="L126" s="385">
        <v>24000</v>
      </c>
      <c r="M126" s="224"/>
      <c r="N126" s="224"/>
      <c r="O126" s="224"/>
      <c r="P126" s="164">
        <f>R126</f>
        <v>45000</v>
      </c>
      <c r="Q126" s="164" t="str">
        <f>Q125</f>
        <v>X</v>
      </c>
      <c r="R126" s="164">
        <v>45000</v>
      </c>
      <c r="S126" s="164">
        <f>U126</f>
        <v>15000</v>
      </c>
      <c r="T126" s="164" t="str">
        <f>T125</f>
        <v>X</v>
      </c>
      <c r="U126" s="164">
        <v>15000</v>
      </c>
      <c r="V126" s="164">
        <f>X126</f>
        <v>55000</v>
      </c>
      <c r="W126" s="164" t="str">
        <f>W125</f>
        <v>X</v>
      </c>
      <c r="X126" s="164">
        <v>55000</v>
      </c>
    </row>
    <row r="127" spans="1:24" s="227" customFormat="1" ht="19.5" customHeight="1" x14ac:dyDescent="0.15">
      <c r="A127" s="225" t="s">
        <v>593</v>
      </c>
      <c r="B127" s="229" t="s">
        <v>594</v>
      </c>
      <c r="C127" s="226" t="s">
        <v>446</v>
      </c>
      <c r="D127" s="141">
        <f>F127</f>
        <v>180635.8</v>
      </c>
      <c r="E127" s="309" t="str">
        <f>E129</f>
        <v>X</v>
      </c>
      <c r="F127" s="309">
        <f>F129+F130+F131</f>
        <v>180635.8</v>
      </c>
      <c r="G127" s="141">
        <f>I127</f>
        <v>2000</v>
      </c>
      <c r="H127" s="141" t="str">
        <f>H129</f>
        <v>X</v>
      </c>
      <c r="I127" s="141">
        <f>I129+I130+I131</f>
        <v>2000</v>
      </c>
      <c r="J127" s="384">
        <f>L127</f>
        <v>1000</v>
      </c>
      <c r="K127" s="384" t="str">
        <f>K129</f>
        <v>X</v>
      </c>
      <c r="L127" s="384">
        <f>L129+L130+L131</f>
        <v>1000</v>
      </c>
      <c r="M127" s="141"/>
      <c r="N127" s="141"/>
      <c r="O127" s="141"/>
      <c r="P127" s="141">
        <f>R127</f>
        <v>0</v>
      </c>
      <c r="Q127" s="141" t="str">
        <f>Q129</f>
        <v>X</v>
      </c>
      <c r="R127" s="141">
        <f>R129+R130+R131</f>
        <v>0</v>
      </c>
      <c r="S127" s="141">
        <f>U127</f>
        <v>0</v>
      </c>
      <c r="T127" s="141" t="str">
        <f>T129</f>
        <v>X</v>
      </c>
      <c r="U127" s="141">
        <f>U129+U130+U131</f>
        <v>0</v>
      </c>
      <c r="V127" s="141">
        <f>X127</f>
        <v>0</v>
      </c>
      <c r="W127" s="141" t="str">
        <f>W129</f>
        <v>X</v>
      </c>
      <c r="X127" s="141">
        <f>X129+X130+X131</f>
        <v>0</v>
      </c>
    </row>
    <row r="128" spans="1:24" s="222" customFormat="1" ht="12.75" customHeight="1" x14ac:dyDescent="0.15">
      <c r="A128" s="153"/>
      <c r="B128" s="198" t="s">
        <v>269</v>
      </c>
      <c r="C128" s="228"/>
      <c r="D128" s="164"/>
      <c r="E128" s="310"/>
      <c r="F128" s="310"/>
      <c r="G128" s="153"/>
      <c r="H128" s="153"/>
      <c r="I128" s="153"/>
      <c r="J128" s="390"/>
      <c r="K128" s="390"/>
      <c r="L128" s="390"/>
      <c r="M128" s="224"/>
      <c r="N128" s="224"/>
      <c r="O128" s="224"/>
      <c r="P128" s="153"/>
      <c r="Q128" s="153"/>
      <c r="R128" s="153"/>
      <c r="S128" s="153"/>
      <c r="T128" s="153"/>
      <c r="U128" s="153"/>
      <c r="V128" s="153"/>
      <c r="W128" s="153"/>
      <c r="X128" s="153"/>
    </row>
    <row r="129" spans="1:24" s="222" customFormat="1" ht="12.75" customHeight="1" x14ac:dyDescent="0.15">
      <c r="A129" s="153" t="s">
        <v>595</v>
      </c>
      <c r="B129" s="198" t="s">
        <v>596</v>
      </c>
      <c r="C129" s="228" t="s">
        <v>595</v>
      </c>
      <c r="D129" s="164">
        <f>F129</f>
        <v>92460</v>
      </c>
      <c r="E129" s="310" t="str">
        <f>E126</f>
        <v>X</v>
      </c>
      <c r="F129" s="310">
        <f>46230+46230</f>
        <v>92460</v>
      </c>
      <c r="G129" s="164">
        <f>I129</f>
        <v>0</v>
      </c>
      <c r="H129" s="164" t="str">
        <f>H126</f>
        <v>X</v>
      </c>
      <c r="I129" s="164"/>
      <c r="J129" s="385">
        <f>L129</f>
        <v>0</v>
      </c>
      <c r="K129" s="385" t="str">
        <f>K126</f>
        <v>X</v>
      </c>
      <c r="L129" s="385">
        <v>0</v>
      </c>
      <c r="M129" s="224"/>
      <c r="N129" s="224"/>
      <c r="O129" s="224"/>
      <c r="P129" s="164">
        <f>R129</f>
        <v>0</v>
      </c>
      <c r="Q129" s="164" t="str">
        <f>Q126</f>
        <v>X</v>
      </c>
      <c r="R129" s="164">
        <v>0</v>
      </c>
      <c r="S129" s="164">
        <f>U129</f>
        <v>0</v>
      </c>
      <c r="T129" s="164" t="str">
        <f>T126</f>
        <v>X</v>
      </c>
      <c r="U129" s="164">
        <v>0</v>
      </c>
      <c r="V129" s="164">
        <f>X129</f>
        <v>0</v>
      </c>
      <c r="W129" s="164" t="str">
        <f>W126</f>
        <v>X</v>
      </c>
      <c r="X129" s="164">
        <v>0</v>
      </c>
    </row>
    <row r="130" spans="1:24" s="222" customFormat="1" ht="12.75" customHeight="1" x14ac:dyDescent="0.15">
      <c r="A130" s="153" t="s">
        <v>597</v>
      </c>
      <c r="B130" s="198" t="s">
        <v>598</v>
      </c>
      <c r="C130" s="228" t="s">
        <v>597</v>
      </c>
      <c r="D130" s="164">
        <f>F130</f>
        <v>1255</v>
      </c>
      <c r="E130" s="310" t="str">
        <f>E129</f>
        <v>X</v>
      </c>
      <c r="F130" s="310">
        <f>1255</f>
        <v>1255</v>
      </c>
      <c r="G130" s="164">
        <f>I130</f>
        <v>2000</v>
      </c>
      <c r="H130" s="164" t="str">
        <f>H129</f>
        <v>X</v>
      </c>
      <c r="I130" s="164">
        <v>2000</v>
      </c>
      <c r="J130" s="385">
        <f>L130</f>
        <v>1000</v>
      </c>
      <c r="K130" s="385" t="str">
        <f>K129</f>
        <v>X</v>
      </c>
      <c r="L130" s="385">
        <v>1000</v>
      </c>
      <c r="M130" s="224"/>
      <c r="N130" s="224"/>
      <c r="O130" s="224"/>
      <c r="P130" s="164">
        <f>R130</f>
        <v>0</v>
      </c>
      <c r="Q130" s="164" t="str">
        <f>Q129</f>
        <v>X</v>
      </c>
      <c r="R130" s="164">
        <v>0</v>
      </c>
      <c r="S130" s="164">
        <f>U130</f>
        <v>0</v>
      </c>
      <c r="T130" s="164" t="str">
        <f>T129</f>
        <v>X</v>
      </c>
      <c r="U130" s="164">
        <v>0</v>
      </c>
      <c r="V130" s="164">
        <f>X130</f>
        <v>0</v>
      </c>
      <c r="W130" s="164" t="str">
        <f>W129</f>
        <v>X</v>
      </c>
      <c r="X130" s="164">
        <v>0</v>
      </c>
    </row>
    <row r="131" spans="1:24" s="222" customFormat="1" ht="12.75" customHeight="1" x14ac:dyDescent="0.15">
      <c r="A131" s="153" t="s">
        <v>599</v>
      </c>
      <c r="B131" s="198" t="s">
        <v>600</v>
      </c>
      <c r="C131" s="228" t="s">
        <v>601</v>
      </c>
      <c r="D131" s="164">
        <f>F131</f>
        <v>86920.8</v>
      </c>
      <c r="E131" s="310" t="str">
        <f>E129</f>
        <v>X</v>
      </c>
      <c r="F131" s="310">
        <f>38710.4+48210.4</f>
        <v>86920.8</v>
      </c>
      <c r="G131" s="164">
        <f>I131</f>
        <v>0</v>
      </c>
      <c r="H131" s="164" t="str">
        <f>H129</f>
        <v>X</v>
      </c>
      <c r="I131" s="164"/>
      <c r="J131" s="385">
        <f>L131</f>
        <v>0</v>
      </c>
      <c r="K131" s="385" t="str">
        <f>K129</f>
        <v>X</v>
      </c>
      <c r="L131" s="385">
        <f>ԿԾ!F48</f>
        <v>0</v>
      </c>
      <c r="M131" s="224"/>
      <c r="N131" s="224"/>
      <c r="O131" s="224"/>
      <c r="P131" s="164">
        <f>R131</f>
        <v>0</v>
      </c>
      <c r="Q131" s="164" t="str">
        <f>Q129</f>
        <v>X</v>
      </c>
      <c r="R131" s="164">
        <f>ԿԾ!F54</f>
        <v>0</v>
      </c>
      <c r="S131" s="164">
        <f>U131</f>
        <v>0</v>
      </c>
      <c r="T131" s="164" t="str">
        <f>T129</f>
        <v>X</v>
      </c>
      <c r="U131" s="164">
        <f>ԿԾ!F54</f>
        <v>0</v>
      </c>
      <c r="V131" s="164">
        <f>X131</f>
        <v>0</v>
      </c>
      <c r="W131" s="164" t="str">
        <f>W129</f>
        <v>X</v>
      </c>
      <c r="X131" s="164">
        <f>ԿԾ!I54</f>
        <v>0</v>
      </c>
    </row>
    <row r="132" spans="1:24" s="227" customFormat="1" ht="19.5" customHeight="1" x14ac:dyDescent="0.15">
      <c r="A132" s="225" t="s">
        <v>602</v>
      </c>
      <c r="B132" s="229" t="s">
        <v>603</v>
      </c>
      <c r="C132" s="226" t="s">
        <v>446</v>
      </c>
      <c r="D132" s="141">
        <f>F132</f>
        <v>11013.2</v>
      </c>
      <c r="E132" s="309" t="str">
        <f>E134</f>
        <v>X</v>
      </c>
      <c r="F132" s="309">
        <f>F134+F135+F136+F137</f>
        <v>11013.2</v>
      </c>
      <c r="G132" s="141">
        <f>I132</f>
        <v>22218.1</v>
      </c>
      <c r="H132" s="141" t="str">
        <f>H134</f>
        <v>X</v>
      </c>
      <c r="I132" s="141">
        <f>I134+I135+I136+I137</f>
        <v>22218.1</v>
      </c>
      <c r="J132" s="384">
        <f>L132</f>
        <v>0</v>
      </c>
      <c r="K132" s="384" t="str">
        <f>K134</f>
        <v>X</v>
      </c>
      <c r="L132" s="384">
        <f>L134+L135+L136+L137</f>
        <v>0</v>
      </c>
      <c r="M132" s="141"/>
      <c r="N132" s="141"/>
      <c r="O132" s="141"/>
      <c r="P132" s="141">
        <f>R132</f>
        <v>0</v>
      </c>
      <c r="Q132" s="141" t="str">
        <f>Q134</f>
        <v>X</v>
      </c>
      <c r="R132" s="141">
        <f>R134+R135+R136+R137</f>
        <v>0</v>
      </c>
      <c r="S132" s="141">
        <f>U132</f>
        <v>0</v>
      </c>
      <c r="T132" s="141" t="str">
        <f>T134</f>
        <v>X</v>
      </c>
      <c r="U132" s="141">
        <f>U134+U135+U136+U137</f>
        <v>0</v>
      </c>
      <c r="V132" s="141">
        <f>X132</f>
        <v>0</v>
      </c>
      <c r="W132" s="141" t="str">
        <f>W134</f>
        <v>X</v>
      </c>
      <c r="X132" s="141">
        <f>X134+X135+X136+X137</f>
        <v>0</v>
      </c>
    </row>
    <row r="133" spans="1:24" s="222" customFormat="1" ht="14.45" customHeight="1" x14ac:dyDescent="0.15">
      <c r="A133" s="153"/>
      <c r="B133" s="198" t="s">
        <v>269</v>
      </c>
      <c r="C133" s="228"/>
      <c r="D133" s="164"/>
      <c r="E133" s="310"/>
      <c r="F133" s="310"/>
      <c r="G133" s="153"/>
      <c r="H133" s="153"/>
      <c r="I133" s="153"/>
      <c r="J133" s="390"/>
      <c r="K133" s="390"/>
      <c r="L133" s="390"/>
      <c r="M133" s="149"/>
      <c r="N133" s="149"/>
      <c r="O133" s="149"/>
      <c r="P133" s="153"/>
      <c r="Q133" s="153"/>
      <c r="R133" s="153"/>
      <c r="S133" s="153"/>
      <c r="T133" s="153"/>
      <c r="U133" s="153"/>
      <c r="V133" s="153"/>
      <c r="W133" s="153"/>
      <c r="X133" s="153"/>
    </row>
    <row r="134" spans="1:24" s="222" customFormat="1" ht="14.45" customHeight="1" x14ac:dyDescent="0.15">
      <c r="A134" s="235">
        <v>5131</v>
      </c>
      <c r="B134" s="249" t="s">
        <v>6</v>
      </c>
      <c r="C134" s="250" t="s">
        <v>7</v>
      </c>
      <c r="D134" s="164">
        <f>F134</f>
        <v>0</v>
      </c>
      <c r="E134" s="310" t="str">
        <f>E131</f>
        <v>X</v>
      </c>
      <c r="F134" s="310">
        <v>0</v>
      </c>
      <c r="G134" s="164">
        <f>I134</f>
        <v>0</v>
      </c>
      <c r="H134" s="164" t="str">
        <f>H131</f>
        <v>X</v>
      </c>
      <c r="I134" s="164"/>
      <c r="J134" s="385">
        <f>L134</f>
        <v>0</v>
      </c>
      <c r="K134" s="385" t="str">
        <f>K131</f>
        <v>X</v>
      </c>
      <c r="L134" s="385">
        <v>0</v>
      </c>
      <c r="M134" s="224"/>
      <c r="N134" s="224"/>
      <c r="O134" s="224"/>
      <c r="P134" s="164">
        <f>R134</f>
        <v>0</v>
      </c>
      <c r="Q134" s="164" t="str">
        <f>Q131</f>
        <v>X</v>
      </c>
      <c r="R134" s="164">
        <v>0</v>
      </c>
      <c r="S134" s="164">
        <f>U134</f>
        <v>0</v>
      </c>
      <c r="T134" s="164" t="str">
        <f>T131</f>
        <v>X</v>
      </c>
      <c r="U134" s="164">
        <v>0</v>
      </c>
      <c r="V134" s="164">
        <f>X134</f>
        <v>0</v>
      </c>
      <c r="W134" s="164" t="str">
        <f>W131</f>
        <v>X</v>
      </c>
      <c r="X134" s="164">
        <v>0</v>
      </c>
    </row>
    <row r="135" spans="1:24" s="222" customFormat="1" ht="12.75" customHeight="1" x14ac:dyDescent="0.15">
      <c r="A135" s="153" t="s">
        <v>604</v>
      </c>
      <c r="B135" s="198" t="s">
        <v>605</v>
      </c>
      <c r="C135" s="228" t="s">
        <v>604</v>
      </c>
      <c r="D135" s="164">
        <f>F135</f>
        <v>0</v>
      </c>
      <c r="E135" s="310" t="str">
        <f>E134</f>
        <v>X</v>
      </c>
      <c r="F135" s="310"/>
      <c r="G135" s="164">
        <f>I135</f>
        <v>0</v>
      </c>
      <c r="H135" s="164" t="str">
        <f>H134</f>
        <v>X</v>
      </c>
      <c r="I135" s="164"/>
      <c r="J135" s="385">
        <f>L135</f>
        <v>0</v>
      </c>
      <c r="K135" s="385" t="str">
        <f>K134</f>
        <v>X</v>
      </c>
      <c r="L135" s="385">
        <v>0</v>
      </c>
      <c r="M135" s="224"/>
      <c r="N135" s="224"/>
      <c r="O135" s="224"/>
      <c r="P135" s="164">
        <f>R135</f>
        <v>0</v>
      </c>
      <c r="Q135" s="164" t="str">
        <f>Q134</f>
        <v>X</v>
      </c>
      <c r="R135" s="164">
        <v>0</v>
      </c>
      <c r="S135" s="164">
        <f>U135</f>
        <v>0</v>
      </c>
      <c r="T135" s="164" t="str">
        <f>T134</f>
        <v>X</v>
      </c>
      <c r="U135" s="164">
        <v>0</v>
      </c>
      <c r="V135" s="164">
        <f>X135</f>
        <v>0</v>
      </c>
      <c r="W135" s="164" t="str">
        <f>W134</f>
        <v>X</v>
      </c>
      <c r="X135" s="164">
        <v>0</v>
      </c>
    </row>
    <row r="136" spans="1:24" s="222" customFormat="1" ht="12.75" customHeight="1" x14ac:dyDescent="0.15">
      <c r="A136" s="235">
        <v>5133</v>
      </c>
      <c r="B136" s="249" t="s">
        <v>8</v>
      </c>
      <c r="C136" s="250" t="s">
        <v>9</v>
      </c>
      <c r="D136" s="164">
        <f>F136</f>
        <v>0</v>
      </c>
      <c r="E136" s="310" t="str">
        <f>E135</f>
        <v>X</v>
      </c>
      <c r="F136" s="310">
        <v>0</v>
      </c>
      <c r="G136" s="164">
        <f>I136</f>
        <v>0</v>
      </c>
      <c r="H136" s="164" t="str">
        <f>H135</f>
        <v>X</v>
      </c>
      <c r="I136" s="164">
        <v>0</v>
      </c>
      <c r="J136" s="385">
        <f>L136</f>
        <v>0</v>
      </c>
      <c r="K136" s="385" t="str">
        <f>K135</f>
        <v>X</v>
      </c>
      <c r="L136" s="385">
        <v>0</v>
      </c>
      <c r="M136" s="224"/>
      <c r="N136" s="224"/>
      <c r="O136" s="224"/>
      <c r="P136" s="164">
        <f>R136</f>
        <v>0</v>
      </c>
      <c r="Q136" s="164" t="str">
        <f>Q135</f>
        <v>X</v>
      </c>
      <c r="R136" s="164">
        <v>0</v>
      </c>
      <c r="S136" s="164">
        <f>U136</f>
        <v>0</v>
      </c>
      <c r="T136" s="164" t="str">
        <f>T135</f>
        <v>X</v>
      </c>
      <c r="U136" s="164">
        <v>0</v>
      </c>
      <c r="V136" s="164">
        <f>X136</f>
        <v>0</v>
      </c>
      <c r="W136" s="164" t="str">
        <f>W135</f>
        <v>X</v>
      </c>
      <c r="X136" s="164">
        <v>0</v>
      </c>
    </row>
    <row r="137" spans="1:24" s="222" customFormat="1" ht="12.75" customHeight="1" x14ac:dyDescent="0.15">
      <c r="A137" s="153" t="s">
        <v>606</v>
      </c>
      <c r="B137" s="198" t="s">
        <v>607</v>
      </c>
      <c r="C137" s="228" t="s">
        <v>606</v>
      </c>
      <c r="D137" s="164">
        <f>F137</f>
        <v>11013.2</v>
      </c>
      <c r="E137" s="310" t="str">
        <f>E136</f>
        <v>X</v>
      </c>
      <c r="F137" s="310">
        <f>4570+6443.2</f>
        <v>11013.2</v>
      </c>
      <c r="G137" s="164">
        <f>I137</f>
        <v>22218.1</v>
      </c>
      <c r="H137" s="164" t="str">
        <f>H136</f>
        <v>X</v>
      </c>
      <c r="I137" s="164">
        <v>22218.1</v>
      </c>
      <c r="J137" s="385">
        <f>L137</f>
        <v>0</v>
      </c>
      <c r="K137" s="385" t="str">
        <f>K136</f>
        <v>X</v>
      </c>
      <c r="L137" s="385">
        <v>0</v>
      </c>
      <c r="M137" s="224"/>
      <c r="N137" s="224"/>
      <c r="O137" s="224"/>
      <c r="P137" s="164">
        <f>R137</f>
        <v>0</v>
      </c>
      <c r="Q137" s="164" t="str">
        <f>Q136</f>
        <v>X</v>
      </c>
      <c r="R137" s="164">
        <v>0</v>
      </c>
      <c r="S137" s="164">
        <f>U137</f>
        <v>0</v>
      </c>
      <c r="T137" s="164" t="str">
        <f>T136</f>
        <v>X</v>
      </c>
      <c r="U137" s="164">
        <v>0</v>
      </c>
      <c r="V137" s="164">
        <f>X137</f>
        <v>0</v>
      </c>
      <c r="W137" s="164" t="str">
        <f>W136</f>
        <v>X</v>
      </c>
      <c r="X137" s="164">
        <v>0</v>
      </c>
    </row>
    <row r="138" spans="1:24" s="234" customFormat="1" ht="24.6" customHeight="1" x14ac:dyDescent="0.15">
      <c r="A138" s="231">
        <v>5400</v>
      </c>
      <c r="B138" s="232" t="s">
        <v>756</v>
      </c>
      <c r="C138" s="233"/>
      <c r="D138" s="141">
        <f>SUM(D139:D142)</f>
        <v>0</v>
      </c>
      <c r="E138" s="309" t="s">
        <v>54</v>
      </c>
      <c r="F138" s="309">
        <f>SUM(F139:F142)</f>
        <v>0</v>
      </c>
      <c r="G138" s="141">
        <f>SUM(G139:G142)</f>
        <v>0</v>
      </c>
      <c r="H138" s="141" t="s">
        <v>54</v>
      </c>
      <c r="I138" s="141">
        <f>SUM(I139:I142)</f>
        <v>0</v>
      </c>
      <c r="J138" s="384">
        <f>SUM(J139:J142)</f>
        <v>0</v>
      </c>
      <c r="K138" s="384" t="s">
        <v>54</v>
      </c>
      <c r="L138" s="384">
        <f>SUM(L139:L142)</f>
        <v>0</v>
      </c>
      <c r="M138" s="141"/>
      <c r="N138" s="141"/>
      <c r="O138" s="141"/>
      <c r="P138" s="141">
        <f>SUM(P139:P142)</f>
        <v>0</v>
      </c>
      <c r="Q138" s="141" t="s">
        <v>54</v>
      </c>
      <c r="R138" s="141">
        <f>SUM(R139:R142)</f>
        <v>0</v>
      </c>
      <c r="S138" s="141">
        <f>SUM(S139:S142)</f>
        <v>0</v>
      </c>
      <c r="T138" s="141" t="s">
        <v>54</v>
      </c>
      <c r="U138" s="141">
        <f>SUM(U139:U142)</f>
        <v>0</v>
      </c>
      <c r="V138" s="141">
        <f>SUM(V139:V142)</f>
        <v>0</v>
      </c>
      <c r="W138" s="141" t="s">
        <v>54</v>
      </c>
      <c r="X138" s="141">
        <f>SUM(X139:X142)</f>
        <v>0</v>
      </c>
    </row>
    <row r="139" spans="1:24" s="234" customFormat="1" ht="13.9" customHeight="1" x14ac:dyDescent="0.15">
      <c r="A139" s="235">
        <v>5411</v>
      </c>
      <c r="B139" s="249" t="s">
        <v>757</v>
      </c>
      <c r="C139" s="235" t="s">
        <v>758</v>
      </c>
      <c r="D139" s="164">
        <f>F139</f>
        <v>0</v>
      </c>
      <c r="E139" s="310" t="str">
        <f>E136</f>
        <v>X</v>
      </c>
      <c r="F139" s="310">
        <v>0</v>
      </c>
      <c r="G139" s="164">
        <f>I139</f>
        <v>0</v>
      </c>
      <c r="H139" s="164" t="str">
        <f>H136</f>
        <v>X</v>
      </c>
      <c r="I139" s="164"/>
      <c r="J139" s="385">
        <f>L139</f>
        <v>0</v>
      </c>
      <c r="K139" s="385" t="str">
        <f>K136</f>
        <v>X</v>
      </c>
      <c r="L139" s="385">
        <v>0</v>
      </c>
      <c r="M139" s="224"/>
      <c r="N139" s="224"/>
      <c r="O139" s="224"/>
      <c r="P139" s="164">
        <f>R139</f>
        <v>0</v>
      </c>
      <c r="Q139" s="164" t="str">
        <f>Q136</f>
        <v>X</v>
      </c>
      <c r="R139" s="164">
        <v>0</v>
      </c>
      <c r="S139" s="164">
        <f>U139</f>
        <v>0</v>
      </c>
      <c r="T139" s="164" t="str">
        <f>T136</f>
        <v>X</v>
      </c>
      <c r="U139" s="164">
        <v>0</v>
      </c>
      <c r="V139" s="164">
        <f>X139</f>
        <v>0</v>
      </c>
      <c r="W139" s="164" t="str">
        <f>W136</f>
        <v>X</v>
      </c>
      <c r="X139" s="164">
        <v>0</v>
      </c>
    </row>
    <row r="140" spans="1:24" s="234" customFormat="1" ht="13.9" customHeight="1" x14ac:dyDescent="0.15">
      <c r="A140" s="235">
        <v>5421</v>
      </c>
      <c r="B140" s="249" t="s">
        <v>759</v>
      </c>
      <c r="C140" s="235" t="s">
        <v>760</v>
      </c>
      <c r="D140" s="164">
        <f>F140</f>
        <v>0</v>
      </c>
      <c r="E140" s="310" t="str">
        <f>E137</f>
        <v>X</v>
      </c>
      <c r="F140" s="310">
        <v>0</v>
      </c>
      <c r="G140" s="164">
        <f>I140</f>
        <v>0</v>
      </c>
      <c r="H140" s="164" t="str">
        <f>H137</f>
        <v>X</v>
      </c>
      <c r="I140" s="164">
        <v>0</v>
      </c>
      <c r="J140" s="385">
        <f>L140</f>
        <v>0</v>
      </c>
      <c r="K140" s="385" t="str">
        <f>K137</f>
        <v>X</v>
      </c>
      <c r="L140" s="385">
        <v>0</v>
      </c>
      <c r="M140" s="224"/>
      <c r="N140" s="224"/>
      <c r="O140" s="224"/>
      <c r="P140" s="164">
        <f>R140</f>
        <v>0</v>
      </c>
      <c r="Q140" s="164" t="str">
        <f>Q137</f>
        <v>X</v>
      </c>
      <c r="R140" s="164">
        <v>0</v>
      </c>
      <c r="S140" s="164">
        <f>U140</f>
        <v>0</v>
      </c>
      <c r="T140" s="164" t="str">
        <f>T137</f>
        <v>X</v>
      </c>
      <c r="U140" s="164">
        <v>0</v>
      </c>
      <c r="V140" s="164">
        <f>X140</f>
        <v>0</v>
      </c>
      <c r="W140" s="164" t="str">
        <f>W137</f>
        <v>X</v>
      </c>
      <c r="X140" s="164">
        <v>0</v>
      </c>
    </row>
    <row r="141" spans="1:24" s="234" customFormat="1" ht="13.9" customHeight="1" x14ac:dyDescent="0.15">
      <c r="A141" s="235">
        <v>5431</v>
      </c>
      <c r="B141" s="249" t="s">
        <v>761</v>
      </c>
      <c r="C141" s="235" t="s">
        <v>762</v>
      </c>
      <c r="D141" s="164">
        <f>F141</f>
        <v>0</v>
      </c>
      <c r="E141" s="310" t="str">
        <f>E138</f>
        <v>X</v>
      </c>
      <c r="F141" s="310">
        <v>0</v>
      </c>
      <c r="G141" s="164">
        <f>I141</f>
        <v>0</v>
      </c>
      <c r="H141" s="164" t="str">
        <f>H138</f>
        <v>X</v>
      </c>
      <c r="I141" s="164">
        <v>0</v>
      </c>
      <c r="J141" s="385">
        <f>L141</f>
        <v>0</v>
      </c>
      <c r="K141" s="385" t="str">
        <f>K138</f>
        <v>X</v>
      </c>
      <c r="L141" s="385">
        <v>0</v>
      </c>
      <c r="M141" s="224"/>
      <c r="N141" s="224"/>
      <c r="O141" s="224"/>
      <c r="P141" s="164">
        <f>R141</f>
        <v>0</v>
      </c>
      <c r="Q141" s="164" t="str">
        <f>Q138</f>
        <v>X</v>
      </c>
      <c r="R141" s="164">
        <v>0</v>
      </c>
      <c r="S141" s="164">
        <f>U141</f>
        <v>0</v>
      </c>
      <c r="T141" s="164" t="str">
        <f>T138</f>
        <v>X</v>
      </c>
      <c r="U141" s="164">
        <v>0</v>
      </c>
      <c r="V141" s="164">
        <f>X141</f>
        <v>0</v>
      </c>
      <c r="W141" s="164" t="str">
        <f>W138</f>
        <v>X</v>
      </c>
      <c r="X141" s="164">
        <v>0</v>
      </c>
    </row>
    <row r="142" spans="1:24" s="222" customFormat="1" ht="12.75" customHeight="1" x14ac:dyDescent="0.15">
      <c r="A142" s="235">
        <v>5441</v>
      </c>
      <c r="B142" s="249" t="s">
        <v>763</v>
      </c>
      <c r="C142" s="235" t="s">
        <v>764</v>
      </c>
      <c r="D142" s="164">
        <f>F142</f>
        <v>0</v>
      </c>
      <c r="E142" s="310" t="str">
        <f>E139</f>
        <v>X</v>
      </c>
      <c r="F142" s="310">
        <v>0</v>
      </c>
      <c r="G142" s="164">
        <f>I142</f>
        <v>0</v>
      </c>
      <c r="H142" s="164" t="str">
        <f>H139</f>
        <v>X</v>
      </c>
      <c r="I142" s="164">
        <v>0</v>
      </c>
      <c r="J142" s="385">
        <f>L142</f>
        <v>0</v>
      </c>
      <c r="K142" s="385" t="str">
        <f>K139</f>
        <v>X</v>
      </c>
      <c r="L142" s="385">
        <v>0</v>
      </c>
      <c r="M142" s="224"/>
      <c r="N142" s="224"/>
      <c r="O142" s="224"/>
      <c r="P142" s="164">
        <f>R142</f>
        <v>0</v>
      </c>
      <c r="Q142" s="164" t="str">
        <f>Q139</f>
        <v>X</v>
      </c>
      <c r="R142" s="164">
        <v>0</v>
      </c>
      <c r="S142" s="164">
        <f>U142</f>
        <v>0</v>
      </c>
      <c r="T142" s="164" t="str">
        <f>T139</f>
        <v>X</v>
      </c>
      <c r="U142" s="164">
        <v>0</v>
      </c>
      <c r="V142" s="164">
        <f>X142</f>
        <v>0</v>
      </c>
      <c r="W142" s="164" t="str">
        <f>W139</f>
        <v>X</v>
      </c>
      <c r="X142" s="164">
        <v>0</v>
      </c>
    </row>
    <row r="143" spans="1:24" s="227" customFormat="1" ht="27.75" customHeight="1" x14ac:dyDescent="0.15">
      <c r="A143" s="225" t="s">
        <v>608</v>
      </c>
      <c r="B143" s="229" t="s">
        <v>609</v>
      </c>
      <c r="C143" s="226" t="s">
        <v>446</v>
      </c>
      <c r="D143" s="141">
        <f>D145+D150</f>
        <v>-29616.989999999998</v>
      </c>
      <c r="E143" s="309" t="str">
        <f>E145</f>
        <v>X</v>
      </c>
      <c r="F143" s="309">
        <f>F145+F150</f>
        <v>-29616.989999999998</v>
      </c>
      <c r="G143" s="141">
        <f>G145+G150</f>
        <v>-46000</v>
      </c>
      <c r="H143" s="141" t="str">
        <f>H145</f>
        <v>X</v>
      </c>
      <c r="I143" s="141">
        <f>I145+I150</f>
        <v>-46000</v>
      </c>
      <c r="J143" s="384">
        <f>J145+J150</f>
        <v>-15000</v>
      </c>
      <c r="K143" s="384" t="str">
        <f>K145</f>
        <v>X</v>
      </c>
      <c r="L143" s="384">
        <f>L145+L150</f>
        <v>-15000</v>
      </c>
      <c r="M143" s="141"/>
      <c r="N143" s="141"/>
      <c r="O143" s="141"/>
      <c r="P143" s="141">
        <f>P145+P150</f>
        <v>-15000</v>
      </c>
      <c r="Q143" s="141" t="str">
        <f>Q145</f>
        <v>X</v>
      </c>
      <c r="R143" s="141">
        <f>R145+R150</f>
        <v>-15000</v>
      </c>
      <c r="S143" s="141">
        <f>S145+S150</f>
        <v>-15000</v>
      </c>
      <c r="T143" s="141" t="str">
        <f>T145</f>
        <v>X</v>
      </c>
      <c r="U143" s="141">
        <f>U145+U150</f>
        <v>-15000</v>
      </c>
      <c r="V143" s="141">
        <f>V145+V150</f>
        <v>-15000</v>
      </c>
      <c r="W143" s="141" t="str">
        <f>W145</f>
        <v>X</v>
      </c>
      <c r="X143" s="141">
        <f>X145+X150</f>
        <v>-15000</v>
      </c>
    </row>
    <row r="144" spans="1:24" s="222" customFormat="1" ht="12.75" customHeight="1" x14ac:dyDescent="0.15">
      <c r="A144" s="153"/>
      <c r="B144" s="198" t="s">
        <v>74</v>
      </c>
      <c r="C144" s="228"/>
      <c r="D144" s="164"/>
      <c r="E144" s="310"/>
      <c r="F144" s="310"/>
      <c r="G144" s="164"/>
      <c r="H144" s="164"/>
      <c r="I144" s="164"/>
      <c r="J144" s="385"/>
      <c r="K144" s="385"/>
      <c r="L144" s="385"/>
      <c r="M144" s="149"/>
      <c r="N144" s="149"/>
      <c r="O144" s="149"/>
      <c r="P144" s="164"/>
      <c r="Q144" s="164"/>
      <c r="R144" s="164"/>
      <c r="S144" s="164"/>
      <c r="T144" s="164"/>
      <c r="U144" s="164"/>
      <c r="V144" s="164"/>
      <c r="W144" s="164"/>
      <c r="X144" s="164"/>
    </row>
    <row r="145" spans="1:24" s="227" customFormat="1" ht="27.75" customHeight="1" x14ac:dyDescent="0.15">
      <c r="A145" s="225" t="s">
        <v>610</v>
      </c>
      <c r="B145" s="229" t="s">
        <v>611</v>
      </c>
      <c r="C145" s="226" t="s">
        <v>446</v>
      </c>
      <c r="D145" s="141">
        <f>F145</f>
        <v>-3095.3</v>
      </c>
      <c r="E145" s="309" t="str">
        <f>E132</f>
        <v>X</v>
      </c>
      <c r="F145" s="309">
        <f>F147+F148+F149</f>
        <v>-3095.3</v>
      </c>
      <c r="G145" s="141">
        <f>I145</f>
        <v>-6000</v>
      </c>
      <c r="H145" s="141" t="str">
        <f>H132</f>
        <v>X</v>
      </c>
      <c r="I145" s="141">
        <f>I147+I148+I149</f>
        <v>-6000</v>
      </c>
      <c r="J145" s="384">
        <f>L145</f>
        <v>0</v>
      </c>
      <c r="K145" s="384" t="str">
        <f>K132</f>
        <v>X</v>
      </c>
      <c r="L145" s="384">
        <f>L147+L148+L149</f>
        <v>0</v>
      </c>
      <c r="M145" s="141"/>
      <c r="N145" s="141"/>
      <c r="O145" s="141"/>
      <c r="P145" s="141">
        <f>R145</f>
        <v>0</v>
      </c>
      <c r="Q145" s="141" t="str">
        <f>Q132</f>
        <v>X</v>
      </c>
      <c r="R145" s="141">
        <f>R147+R148+R149</f>
        <v>0</v>
      </c>
      <c r="S145" s="141">
        <f>U145</f>
        <v>0</v>
      </c>
      <c r="T145" s="141" t="str">
        <f>T132</f>
        <v>X</v>
      </c>
      <c r="U145" s="141">
        <f>U147+U148+U149</f>
        <v>0</v>
      </c>
      <c r="V145" s="141">
        <f>X145</f>
        <v>0</v>
      </c>
      <c r="W145" s="141" t="str">
        <f>W132</f>
        <v>X</v>
      </c>
      <c r="X145" s="141">
        <f>X147+X148+X149</f>
        <v>0</v>
      </c>
    </row>
    <row r="146" spans="1:24" s="222" customFormat="1" ht="12.75" customHeight="1" x14ac:dyDescent="0.15">
      <c r="A146" s="153"/>
      <c r="B146" s="198" t="s">
        <v>74</v>
      </c>
      <c r="C146" s="228"/>
      <c r="D146" s="164"/>
      <c r="E146" s="310"/>
      <c r="F146" s="310"/>
      <c r="G146" s="153"/>
      <c r="H146" s="153"/>
      <c r="I146" s="153"/>
      <c r="J146" s="390"/>
      <c r="K146" s="390"/>
      <c r="L146" s="390"/>
      <c r="M146" s="224"/>
      <c r="N146" s="224"/>
      <c r="O146" s="224"/>
      <c r="P146" s="153"/>
      <c r="Q146" s="153"/>
      <c r="R146" s="153"/>
      <c r="S146" s="153"/>
      <c r="T146" s="153"/>
      <c r="U146" s="153"/>
      <c r="V146" s="153"/>
      <c r="W146" s="153"/>
      <c r="X146" s="153"/>
    </row>
    <row r="147" spans="1:24" s="222" customFormat="1" ht="12.75" customHeight="1" x14ac:dyDescent="0.15">
      <c r="A147" s="153" t="s">
        <v>612</v>
      </c>
      <c r="B147" s="198" t="s">
        <v>613</v>
      </c>
      <c r="C147" s="228" t="s">
        <v>614</v>
      </c>
      <c r="D147" s="164">
        <f>F147</f>
        <v>0</v>
      </c>
      <c r="E147" s="310" t="str">
        <f>E137</f>
        <v>X</v>
      </c>
      <c r="F147" s="310">
        <v>0</v>
      </c>
      <c r="G147" s="164">
        <f>I147</f>
        <v>0</v>
      </c>
      <c r="H147" s="164" t="str">
        <f>H137</f>
        <v>X</v>
      </c>
      <c r="I147" s="164">
        <v>0</v>
      </c>
      <c r="J147" s="385">
        <f>L147</f>
        <v>0</v>
      </c>
      <c r="K147" s="385" t="str">
        <f>K137</f>
        <v>X</v>
      </c>
      <c r="L147" s="385">
        <v>0</v>
      </c>
      <c r="M147" s="224"/>
      <c r="N147" s="224"/>
      <c r="O147" s="224"/>
      <c r="P147" s="164">
        <f>R147</f>
        <v>0</v>
      </c>
      <c r="Q147" s="164" t="str">
        <f>Q137</f>
        <v>X</v>
      </c>
      <c r="R147" s="164">
        <v>0</v>
      </c>
      <c r="S147" s="164">
        <f>U147</f>
        <v>0</v>
      </c>
      <c r="T147" s="164" t="str">
        <f>T137</f>
        <v>X</v>
      </c>
      <c r="U147" s="164">
        <v>0</v>
      </c>
      <c r="V147" s="164">
        <f>X147</f>
        <v>0</v>
      </c>
      <c r="W147" s="164" t="str">
        <f>W137</f>
        <v>X</v>
      </c>
      <c r="X147" s="164">
        <v>0</v>
      </c>
    </row>
    <row r="148" spans="1:24" s="222" customFormat="1" ht="12.75" customHeight="1" x14ac:dyDescent="0.15">
      <c r="A148" s="153" t="s">
        <v>615</v>
      </c>
      <c r="B148" s="198" t="s">
        <v>616</v>
      </c>
      <c r="C148" s="228" t="s">
        <v>617</v>
      </c>
      <c r="D148" s="164">
        <f>F148</f>
        <v>0</v>
      </c>
      <c r="E148" s="310" t="str">
        <f>E147</f>
        <v>X</v>
      </c>
      <c r="F148" s="310">
        <v>0</v>
      </c>
      <c r="G148" s="164">
        <f>I148</f>
        <v>0</v>
      </c>
      <c r="H148" s="164" t="str">
        <f>H147</f>
        <v>X</v>
      </c>
      <c r="I148" s="164">
        <v>0</v>
      </c>
      <c r="J148" s="385">
        <f>L148</f>
        <v>0</v>
      </c>
      <c r="K148" s="385" t="str">
        <f>K147</f>
        <v>X</v>
      </c>
      <c r="L148" s="385">
        <v>0</v>
      </c>
      <c r="M148" s="224"/>
      <c r="N148" s="224"/>
      <c r="O148" s="224"/>
      <c r="P148" s="164">
        <f>R148</f>
        <v>0</v>
      </c>
      <c r="Q148" s="164" t="str">
        <f>Q147</f>
        <v>X</v>
      </c>
      <c r="R148" s="164">
        <v>0</v>
      </c>
      <c r="S148" s="164">
        <f>U148</f>
        <v>0</v>
      </c>
      <c r="T148" s="164" t="str">
        <f>T147</f>
        <v>X</v>
      </c>
      <c r="U148" s="164">
        <v>0</v>
      </c>
      <c r="V148" s="164">
        <f>X148</f>
        <v>0</v>
      </c>
      <c r="W148" s="164" t="str">
        <f>W147</f>
        <v>X</v>
      </c>
      <c r="X148" s="164">
        <v>0</v>
      </c>
    </row>
    <row r="149" spans="1:24" s="222" customFormat="1" ht="12.75" customHeight="1" x14ac:dyDescent="0.15">
      <c r="A149" s="254">
        <v>6130</v>
      </c>
      <c r="B149" s="255" t="s">
        <v>10</v>
      </c>
      <c r="C149" s="238" t="s">
        <v>11</v>
      </c>
      <c r="D149" s="164">
        <f>F149</f>
        <v>-3095.3</v>
      </c>
      <c r="E149" s="310" t="str">
        <f>E148</f>
        <v>X</v>
      </c>
      <c r="F149" s="310">
        <v>-3095.3</v>
      </c>
      <c r="G149" s="164">
        <f>I149</f>
        <v>-6000</v>
      </c>
      <c r="H149" s="164" t="str">
        <f>H148</f>
        <v>X</v>
      </c>
      <c r="I149" s="164">
        <v>-6000</v>
      </c>
      <c r="J149" s="385">
        <f>L149</f>
        <v>0</v>
      </c>
      <c r="K149" s="385" t="str">
        <f>K148</f>
        <v>X</v>
      </c>
      <c r="L149" s="385">
        <v>0</v>
      </c>
      <c r="M149" s="224"/>
      <c r="N149" s="224"/>
      <c r="O149" s="224"/>
      <c r="P149" s="164">
        <f>R149</f>
        <v>0</v>
      </c>
      <c r="Q149" s="164" t="str">
        <f>Q148</f>
        <v>X</v>
      </c>
      <c r="R149" s="164">
        <v>0</v>
      </c>
      <c r="S149" s="164">
        <f>U149</f>
        <v>0</v>
      </c>
      <c r="T149" s="164" t="str">
        <f>T148</f>
        <v>X</v>
      </c>
      <c r="U149" s="164">
        <v>0</v>
      </c>
      <c r="V149" s="164">
        <f>X149</f>
        <v>0</v>
      </c>
      <c r="W149" s="164" t="str">
        <f>W148</f>
        <v>X</v>
      </c>
      <c r="X149" s="164">
        <v>0</v>
      </c>
    </row>
    <row r="150" spans="1:24" s="227" customFormat="1" ht="27.75" customHeight="1" x14ac:dyDescent="0.15">
      <c r="A150" s="225" t="s">
        <v>618</v>
      </c>
      <c r="B150" s="229" t="s">
        <v>619</v>
      </c>
      <c r="C150" s="226" t="s">
        <v>446</v>
      </c>
      <c r="D150" s="141">
        <f>D152</f>
        <v>-26521.69</v>
      </c>
      <c r="E150" s="309">
        <f>E153</f>
        <v>0</v>
      </c>
      <c r="F150" s="309">
        <f>F152</f>
        <v>-26521.69</v>
      </c>
      <c r="G150" s="141">
        <f>G152</f>
        <v>-40000</v>
      </c>
      <c r="H150" s="141">
        <f>H153</f>
        <v>0</v>
      </c>
      <c r="I150" s="141">
        <f>I152</f>
        <v>-40000</v>
      </c>
      <c r="J150" s="384">
        <f>J152</f>
        <v>-15000</v>
      </c>
      <c r="K150" s="384">
        <f>K153</f>
        <v>0</v>
      </c>
      <c r="L150" s="384">
        <f>L152</f>
        <v>-15000</v>
      </c>
      <c r="M150" s="141"/>
      <c r="N150" s="141"/>
      <c r="O150" s="141"/>
      <c r="P150" s="141">
        <f>P152</f>
        <v>-15000</v>
      </c>
      <c r="Q150" s="141">
        <f>Q153</f>
        <v>0</v>
      </c>
      <c r="R150" s="141">
        <f>R152</f>
        <v>-15000</v>
      </c>
      <c r="S150" s="141">
        <f>S152</f>
        <v>-15000</v>
      </c>
      <c r="T150" s="141">
        <f>T153</f>
        <v>0</v>
      </c>
      <c r="U150" s="141">
        <f>U152</f>
        <v>-15000</v>
      </c>
      <c r="V150" s="141">
        <f>V152</f>
        <v>-15000</v>
      </c>
      <c r="W150" s="141">
        <f>W153</f>
        <v>0</v>
      </c>
      <c r="X150" s="141">
        <f>X152</f>
        <v>-15000</v>
      </c>
    </row>
    <row r="151" spans="1:24" s="222" customFormat="1" ht="12.75" customHeight="1" x14ac:dyDescent="0.15">
      <c r="A151" s="153"/>
      <c r="B151" s="198" t="s">
        <v>74</v>
      </c>
      <c r="C151" s="228"/>
      <c r="D151" s="164"/>
      <c r="E151" s="310"/>
      <c r="F151" s="310"/>
      <c r="G151" s="153"/>
      <c r="H151" s="153"/>
      <c r="I151" s="153"/>
      <c r="J151" s="390"/>
      <c r="K151" s="390"/>
      <c r="L151" s="390"/>
      <c r="M151" s="149"/>
      <c r="N151" s="149"/>
      <c r="O151" s="149"/>
      <c r="P151" s="153"/>
      <c r="Q151" s="153"/>
      <c r="R151" s="153"/>
      <c r="S151" s="153"/>
      <c r="T151" s="153"/>
      <c r="U151" s="153"/>
      <c r="V151" s="153"/>
      <c r="W151" s="153"/>
      <c r="X151" s="153"/>
    </row>
    <row r="152" spans="1:24" s="222" customFormat="1" ht="12.75" customHeight="1" x14ac:dyDescent="0.15">
      <c r="A152" s="153" t="s">
        <v>620</v>
      </c>
      <c r="B152" s="198" t="s">
        <v>621</v>
      </c>
      <c r="C152" s="228" t="s">
        <v>622</v>
      </c>
      <c r="D152" s="164">
        <f>F152</f>
        <v>-26521.69</v>
      </c>
      <c r="E152" s="310" t="str">
        <f>E149</f>
        <v>X</v>
      </c>
      <c r="F152" s="310">
        <f>-7078.39-19443.3</f>
        <v>-26521.69</v>
      </c>
      <c r="G152" s="164">
        <f>I152</f>
        <v>-40000</v>
      </c>
      <c r="H152" s="164" t="str">
        <f>H149</f>
        <v>X</v>
      </c>
      <c r="I152" s="164">
        <v>-40000</v>
      </c>
      <c r="J152" s="385">
        <f>L152</f>
        <v>-15000</v>
      </c>
      <c r="K152" s="385" t="str">
        <f>K149</f>
        <v>X</v>
      </c>
      <c r="L152" s="385">
        <f>'4'!N61</f>
        <v>-15000</v>
      </c>
      <c r="M152" s="224"/>
      <c r="N152" s="224"/>
      <c r="O152" s="224"/>
      <c r="P152" s="164">
        <f>R152</f>
        <v>-15000</v>
      </c>
      <c r="Q152" s="164" t="str">
        <f>Q149</f>
        <v>X</v>
      </c>
      <c r="R152" s="164">
        <f>'4'!T61</f>
        <v>-15000</v>
      </c>
      <c r="S152" s="164">
        <f>U152</f>
        <v>-15000</v>
      </c>
      <c r="T152" s="164" t="str">
        <f>T149</f>
        <v>X</v>
      </c>
      <c r="U152" s="164">
        <v>-15000</v>
      </c>
      <c r="V152" s="164">
        <f>X152</f>
        <v>-15000</v>
      </c>
      <c r="W152" s="164" t="str">
        <f>W149</f>
        <v>X</v>
      </c>
      <c r="X152" s="164">
        <v>-15000</v>
      </c>
    </row>
    <row r="153" spans="1:24" s="222" customFormat="1" x14ac:dyDescent="0.15">
      <c r="A153" s="199"/>
      <c r="B153" s="221"/>
      <c r="C153" s="221"/>
      <c r="D153" s="221"/>
      <c r="E153" s="221"/>
      <c r="F153" s="221"/>
      <c r="G153" s="221"/>
      <c r="H153" s="221"/>
      <c r="I153" s="221"/>
      <c r="J153" s="221"/>
      <c r="K153" s="221"/>
      <c r="L153" s="221"/>
      <c r="M153" s="221"/>
      <c r="N153" s="221"/>
      <c r="O153" s="221"/>
      <c r="P153" s="221"/>
      <c r="Q153" s="221"/>
      <c r="R153" s="221"/>
      <c r="S153" s="221"/>
      <c r="T153" s="221"/>
      <c r="U153" s="221"/>
      <c r="V153" s="221"/>
      <c r="W153" s="221"/>
      <c r="X153" s="221"/>
    </row>
    <row r="154" spans="1:24" s="222" customFormat="1" x14ac:dyDescent="0.15">
      <c r="A154" s="199"/>
      <c r="B154" s="221"/>
      <c r="C154" s="221"/>
      <c r="D154" s="221"/>
      <c r="E154" s="221"/>
      <c r="F154" s="221"/>
      <c r="G154" s="221"/>
      <c r="H154" s="221"/>
      <c r="I154" s="221"/>
      <c r="J154" s="221"/>
      <c r="K154" s="221"/>
      <c r="L154" s="221"/>
      <c r="M154" s="221"/>
      <c r="N154" s="221"/>
      <c r="O154" s="221"/>
      <c r="P154" s="221"/>
      <c r="Q154" s="221"/>
      <c r="R154" s="221"/>
      <c r="S154" s="221"/>
      <c r="T154" s="221"/>
      <c r="U154" s="221"/>
      <c r="V154" s="221"/>
      <c r="W154" s="221"/>
      <c r="X154" s="221"/>
    </row>
    <row r="155" spans="1:24" s="222" customFormat="1" x14ac:dyDescent="0.15">
      <c r="A155" s="199"/>
      <c r="B155" s="221"/>
      <c r="C155" s="221"/>
      <c r="D155" s="221"/>
      <c r="E155" s="221"/>
      <c r="F155" s="221"/>
      <c r="G155" s="221"/>
      <c r="H155" s="221"/>
      <c r="I155" s="221"/>
      <c r="J155" s="221"/>
      <c r="K155" s="221"/>
      <c r="L155" s="221"/>
      <c r="M155" s="221"/>
      <c r="N155" s="221"/>
      <c r="O155" s="221"/>
      <c r="P155" s="221"/>
      <c r="Q155" s="221"/>
      <c r="R155" s="221"/>
      <c r="S155" s="221"/>
      <c r="T155" s="221"/>
      <c r="U155" s="221"/>
      <c r="V155" s="221"/>
      <c r="W155" s="221"/>
      <c r="X155" s="221"/>
    </row>
    <row r="156" spans="1:24" s="222" customFormat="1" x14ac:dyDescent="0.15">
      <c r="A156" s="199"/>
      <c r="B156" s="221"/>
      <c r="C156" s="221"/>
      <c r="D156" s="221"/>
      <c r="E156" s="221"/>
      <c r="F156" s="221"/>
      <c r="G156" s="221"/>
      <c r="H156" s="221"/>
      <c r="I156" s="221"/>
      <c r="J156" s="221"/>
      <c r="K156" s="221"/>
      <c r="L156" s="221"/>
      <c r="M156" s="221"/>
      <c r="N156" s="221"/>
      <c r="O156" s="221"/>
      <c r="P156" s="221"/>
      <c r="Q156" s="221"/>
      <c r="R156" s="221"/>
      <c r="S156" s="221"/>
      <c r="T156" s="221"/>
      <c r="U156" s="221"/>
      <c r="V156" s="221"/>
      <c r="W156" s="221"/>
      <c r="X156" s="221"/>
    </row>
    <row r="157" spans="1:24" s="222" customFormat="1" x14ac:dyDescent="0.15">
      <c r="A157" s="199"/>
      <c r="B157" s="221"/>
      <c r="C157" s="221"/>
      <c r="D157" s="221"/>
      <c r="E157" s="221"/>
      <c r="F157" s="221"/>
      <c r="G157" s="221"/>
      <c r="H157" s="221"/>
      <c r="I157" s="221"/>
      <c r="J157" s="221"/>
      <c r="K157" s="221"/>
      <c r="L157" s="221"/>
      <c r="M157" s="221"/>
      <c r="N157" s="221"/>
      <c r="O157" s="221"/>
      <c r="P157" s="221"/>
      <c r="Q157" s="221"/>
      <c r="R157" s="221"/>
      <c r="S157" s="221"/>
      <c r="T157" s="221"/>
      <c r="U157" s="221"/>
      <c r="V157" s="221"/>
      <c r="W157" s="221"/>
      <c r="X157" s="221"/>
    </row>
    <row r="158" spans="1:24" s="222" customFormat="1" x14ac:dyDescent="0.15">
      <c r="A158" s="199"/>
      <c r="B158" s="221"/>
      <c r="C158" s="221"/>
      <c r="D158" s="221"/>
      <c r="E158" s="221"/>
      <c r="F158" s="221"/>
      <c r="G158" s="221"/>
      <c r="H158" s="221"/>
      <c r="I158" s="221"/>
      <c r="J158" s="221"/>
      <c r="K158" s="221"/>
      <c r="L158" s="221"/>
      <c r="M158" s="221"/>
      <c r="N158" s="221"/>
      <c r="O158" s="221"/>
      <c r="P158" s="221"/>
      <c r="Q158" s="221"/>
      <c r="R158" s="221"/>
      <c r="S158" s="221"/>
      <c r="T158" s="221"/>
      <c r="U158" s="221"/>
      <c r="V158" s="221"/>
      <c r="W158" s="221"/>
      <c r="X158" s="221"/>
    </row>
    <row r="159" spans="1:24" s="222" customFormat="1" x14ac:dyDescent="0.15">
      <c r="A159" s="199"/>
      <c r="B159" s="221"/>
      <c r="C159" s="221"/>
      <c r="D159" s="221"/>
      <c r="E159" s="221"/>
      <c r="F159" s="221"/>
      <c r="G159" s="221"/>
      <c r="H159" s="221"/>
      <c r="I159" s="221"/>
      <c r="J159" s="221"/>
      <c r="K159" s="221"/>
      <c r="L159" s="221"/>
      <c r="M159" s="221"/>
      <c r="N159" s="221"/>
      <c r="O159" s="221"/>
      <c r="P159" s="221"/>
      <c r="Q159" s="221"/>
      <c r="R159" s="221"/>
      <c r="S159" s="221"/>
      <c r="T159" s="221"/>
      <c r="U159" s="221"/>
      <c r="V159" s="221"/>
      <c r="W159" s="221"/>
      <c r="X159" s="221"/>
    </row>
    <row r="160" spans="1:24" s="222" customFormat="1" x14ac:dyDescent="0.15">
      <c r="A160" s="199"/>
      <c r="B160" s="221"/>
      <c r="C160" s="221"/>
      <c r="D160" s="221"/>
      <c r="E160" s="221"/>
      <c r="F160" s="221"/>
      <c r="G160" s="221"/>
      <c r="H160" s="221"/>
      <c r="I160" s="221"/>
      <c r="J160" s="221"/>
      <c r="K160" s="221"/>
      <c r="L160" s="221"/>
      <c r="M160" s="221"/>
      <c r="N160" s="221"/>
      <c r="O160" s="221"/>
      <c r="P160" s="221"/>
      <c r="Q160" s="221"/>
      <c r="R160" s="221"/>
      <c r="S160" s="221"/>
      <c r="T160" s="221"/>
      <c r="U160" s="221"/>
      <c r="V160" s="221"/>
      <c r="W160" s="221"/>
      <c r="X160" s="221"/>
    </row>
    <row r="161" spans="1:24" s="222" customFormat="1" x14ac:dyDescent="0.15">
      <c r="A161" s="199"/>
      <c r="B161" s="221"/>
      <c r="C161" s="221"/>
      <c r="D161" s="221"/>
      <c r="E161" s="221"/>
      <c r="F161" s="221"/>
      <c r="G161" s="221"/>
      <c r="H161" s="221"/>
      <c r="I161" s="221"/>
      <c r="J161" s="221"/>
      <c r="K161" s="221"/>
      <c r="L161" s="221"/>
      <c r="M161" s="221"/>
      <c r="N161" s="221"/>
      <c r="O161" s="221"/>
      <c r="P161" s="221"/>
      <c r="Q161" s="221"/>
      <c r="R161" s="221"/>
      <c r="S161" s="221"/>
      <c r="T161" s="221"/>
      <c r="U161" s="221"/>
      <c r="V161" s="221"/>
      <c r="W161" s="221"/>
      <c r="X161" s="221"/>
    </row>
    <row r="162" spans="1:24" s="222" customFormat="1" x14ac:dyDescent="0.15">
      <c r="A162" s="199"/>
      <c r="B162" s="221"/>
      <c r="C162" s="221"/>
      <c r="D162" s="221"/>
      <c r="E162" s="221"/>
      <c r="F162" s="221"/>
      <c r="G162" s="221"/>
      <c r="H162" s="221"/>
      <c r="I162" s="221"/>
      <c r="J162" s="221"/>
      <c r="K162" s="221"/>
      <c r="L162" s="221"/>
      <c r="M162" s="221"/>
      <c r="N162" s="221"/>
      <c r="O162" s="221"/>
      <c r="P162" s="221"/>
      <c r="Q162" s="221"/>
      <c r="R162" s="221"/>
      <c r="S162" s="221"/>
      <c r="T162" s="221"/>
      <c r="U162" s="221"/>
      <c r="V162" s="221"/>
      <c r="W162" s="221"/>
      <c r="X162" s="221"/>
    </row>
    <row r="163" spans="1:24" s="222" customFormat="1" x14ac:dyDescent="0.15">
      <c r="A163" s="199"/>
      <c r="B163" s="221"/>
      <c r="C163" s="221"/>
      <c r="D163" s="221"/>
      <c r="E163" s="221"/>
      <c r="F163" s="221"/>
      <c r="G163" s="221"/>
      <c r="H163" s="221"/>
      <c r="I163" s="221"/>
      <c r="J163" s="221"/>
      <c r="K163" s="221"/>
      <c r="L163" s="221"/>
      <c r="M163" s="221"/>
      <c r="N163" s="221"/>
      <c r="O163" s="221"/>
      <c r="P163" s="221"/>
      <c r="Q163" s="221"/>
      <c r="R163" s="221"/>
      <c r="S163" s="221"/>
      <c r="T163" s="221"/>
      <c r="U163" s="221"/>
      <c r="V163" s="221"/>
      <c r="W163" s="221"/>
      <c r="X163" s="221"/>
    </row>
    <row r="164" spans="1:24" s="222" customFormat="1" x14ac:dyDescent="0.15">
      <c r="A164" s="199"/>
      <c r="B164" s="221"/>
      <c r="C164" s="221"/>
      <c r="D164" s="221"/>
      <c r="E164" s="221"/>
      <c r="F164" s="221"/>
      <c r="G164" s="221"/>
      <c r="H164" s="221"/>
      <c r="I164" s="221"/>
      <c r="J164" s="221"/>
      <c r="K164" s="221"/>
      <c r="L164" s="221"/>
      <c r="M164" s="221"/>
      <c r="N164" s="221"/>
      <c r="O164" s="221"/>
      <c r="P164" s="221"/>
      <c r="Q164" s="221"/>
      <c r="R164" s="221"/>
      <c r="S164" s="221"/>
      <c r="T164" s="221"/>
      <c r="U164" s="221"/>
      <c r="V164" s="221"/>
      <c r="W164" s="221"/>
      <c r="X164" s="221"/>
    </row>
    <row r="165" spans="1:24" s="222" customFormat="1" x14ac:dyDescent="0.15">
      <c r="A165" s="199"/>
      <c r="B165" s="221"/>
      <c r="C165" s="221"/>
      <c r="D165" s="221"/>
      <c r="E165" s="221"/>
      <c r="F165" s="221"/>
      <c r="G165" s="221"/>
      <c r="H165" s="221"/>
      <c r="I165" s="221"/>
      <c r="J165" s="221"/>
      <c r="K165" s="221"/>
      <c r="L165" s="221"/>
      <c r="M165" s="221"/>
      <c r="N165" s="221"/>
      <c r="O165" s="221"/>
      <c r="P165" s="221"/>
      <c r="Q165" s="221"/>
      <c r="R165" s="221"/>
      <c r="S165" s="221"/>
      <c r="T165" s="221"/>
      <c r="U165" s="221"/>
      <c r="V165" s="221"/>
      <c r="W165" s="221"/>
      <c r="X165" s="221"/>
    </row>
    <row r="166" spans="1:24" s="222" customFormat="1" x14ac:dyDescent="0.15">
      <c r="A166" s="199"/>
      <c r="B166" s="221"/>
      <c r="C166" s="221"/>
      <c r="D166" s="221"/>
      <c r="E166" s="221"/>
      <c r="F166" s="221"/>
      <c r="G166" s="221"/>
      <c r="H166" s="221"/>
      <c r="I166" s="221"/>
      <c r="J166" s="221"/>
      <c r="K166" s="221"/>
      <c r="L166" s="221"/>
      <c r="M166" s="221"/>
      <c r="N166" s="221"/>
      <c r="O166" s="221"/>
      <c r="P166" s="221"/>
      <c r="Q166" s="221"/>
      <c r="R166" s="221"/>
      <c r="S166" s="221"/>
      <c r="T166" s="221"/>
      <c r="U166" s="221"/>
      <c r="V166" s="221"/>
      <c r="W166" s="221"/>
      <c r="X166" s="221"/>
    </row>
    <row r="167" spans="1:24" s="222" customFormat="1" x14ac:dyDescent="0.15">
      <c r="A167" s="199"/>
      <c r="B167" s="221"/>
      <c r="C167" s="221"/>
      <c r="D167" s="221"/>
      <c r="E167" s="221"/>
      <c r="F167" s="221"/>
      <c r="G167" s="221"/>
      <c r="H167" s="221"/>
      <c r="I167" s="221"/>
      <c r="J167" s="221"/>
      <c r="K167" s="221"/>
      <c r="L167" s="221"/>
      <c r="M167" s="221"/>
      <c r="N167" s="221"/>
      <c r="O167" s="221"/>
      <c r="P167" s="221"/>
      <c r="Q167" s="221"/>
      <c r="R167" s="221"/>
      <c r="S167" s="221"/>
      <c r="T167" s="221"/>
      <c r="U167" s="221"/>
      <c r="V167" s="221"/>
      <c r="W167" s="221"/>
      <c r="X167" s="221"/>
    </row>
    <row r="168" spans="1:24" s="222" customFormat="1" x14ac:dyDescent="0.15">
      <c r="A168" s="199"/>
      <c r="B168" s="221"/>
      <c r="C168" s="199"/>
      <c r="D168" s="199"/>
      <c r="E168" s="199"/>
      <c r="F168" s="199"/>
      <c r="G168" s="199"/>
      <c r="H168" s="199"/>
      <c r="I168" s="199"/>
      <c r="J168" s="175"/>
      <c r="K168" s="175"/>
      <c r="L168" s="175"/>
      <c r="M168" s="175"/>
      <c r="N168" s="175"/>
      <c r="O168" s="175"/>
      <c r="P168" s="175"/>
      <c r="Q168" s="175"/>
      <c r="R168" s="175"/>
      <c r="S168" s="175"/>
      <c r="T168" s="175"/>
      <c r="U168" s="175"/>
      <c r="V168" s="175"/>
      <c r="W168" s="175"/>
      <c r="X168" s="175"/>
    </row>
    <row r="169" spans="1:24" s="222" customFormat="1" x14ac:dyDescent="0.15">
      <c r="A169" s="199"/>
      <c r="B169" s="221"/>
      <c r="C169" s="199"/>
      <c r="D169" s="199"/>
      <c r="E169" s="199"/>
      <c r="F169" s="199"/>
      <c r="G169" s="199"/>
      <c r="H169" s="199"/>
      <c r="I169" s="199"/>
      <c r="J169" s="175"/>
      <c r="K169" s="175"/>
      <c r="L169" s="175"/>
      <c r="M169" s="175"/>
      <c r="N169" s="175"/>
      <c r="O169" s="175"/>
      <c r="P169" s="175"/>
      <c r="Q169" s="175"/>
      <c r="R169" s="175"/>
      <c r="S169" s="175"/>
      <c r="T169" s="175"/>
      <c r="U169" s="175"/>
      <c r="V169" s="175"/>
      <c r="W169" s="175"/>
      <c r="X169" s="175"/>
    </row>
    <row r="170" spans="1:24" s="222" customFormat="1" x14ac:dyDescent="0.15">
      <c r="A170" s="199"/>
      <c r="B170" s="221"/>
      <c r="C170" s="199"/>
      <c r="D170" s="199"/>
      <c r="E170" s="199"/>
      <c r="F170" s="199"/>
      <c r="G170" s="199"/>
      <c r="H170" s="199"/>
      <c r="I170" s="199"/>
      <c r="J170" s="175"/>
      <c r="K170" s="175"/>
      <c r="L170" s="175"/>
      <c r="M170" s="175"/>
      <c r="N170" s="175"/>
      <c r="O170" s="175"/>
      <c r="P170" s="175"/>
      <c r="Q170" s="175"/>
      <c r="R170" s="175"/>
      <c r="S170" s="175"/>
      <c r="T170" s="175"/>
      <c r="U170" s="175"/>
      <c r="V170" s="175"/>
      <c r="W170" s="175"/>
      <c r="X170" s="175"/>
    </row>
    <row r="171" spans="1:24" s="222" customFormat="1" x14ac:dyDescent="0.15">
      <c r="A171" s="199"/>
      <c r="B171" s="221"/>
      <c r="C171" s="199"/>
      <c r="D171" s="199"/>
      <c r="E171" s="199"/>
      <c r="F171" s="199"/>
      <c r="G171" s="199"/>
      <c r="H171" s="199"/>
      <c r="I171" s="199"/>
      <c r="J171" s="175"/>
      <c r="K171" s="175"/>
      <c r="L171" s="175"/>
      <c r="M171" s="175"/>
      <c r="N171" s="175"/>
      <c r="O171" s="175"/>
      <c r="P171" s="175"/>
      <c r="Q171" s="175"/>
      <c r="R171" s="175"/>
      <c r="S171" s="175"/>
      <c r="T171" s="175"/>
      <c r="U171" s="175"/>
      <c r="V171" s="175"/>
      <c r="W171" s="175"/>
      <c r="X171" s="175"/>
    </row>
    <row r="172" spans="1:24" s="222" customFormat="1" x14ac:dyDescent="0.15">
      <c r="A172" s="199"/>
      <c r="B172" s="221"/>
      <c r="C172" s="199"/>
      <c r="D172" s="199"/>
      <c r="E172" s="199"/>
      <c r="F172" s="199"/>
      <c r="G172" s="199"/>
      <c r="H172" s="199"/>
      <c r="I172" s="199"/>
      <c r="J172" s="175"/>
      <c r="K172" s="175"/>
      <c r="L172" s="175"/>
      <c r="M172" s="175"/>
      <c r="N172" s="175"/>
      <c r="O172" s="175"/>
      <c r="P172" s="175"/>
      <c r="Q172" s="175"/>
      <c r="R172" s="175"/>
      <c r="S172" s="175"/>
      <c r="T172" s="175"/>
      <c r="U172" s="175"/>
      <c r="V172" s="175"/>
      <c r="W172" s="175"/>
      <c r="X172" s="175"/>
    </row>
    <row r="173" spans="1:24" s="222" customFormat="1" x14ac:dyDescent="0.15">
      <c r="A173" s="199"/>
      <c r="B173" s="221"/>
      <c r="C173" s="199"/>
      <c r="D173" s="199"/>
      <c r="E173" s="199"/>
      <c r="F173" s="199"/>
      <c r="G173" s="199"/>
      <c r="H173" s="199"/>
      <c r="I173" s="199"/>
      <c r="J173" s="175"/>
      <c r="K173" s="175"/>
      <c r="L173" s="175"/>
      <c r="M173" s="175"/>
      <c r="N173" s="175"/>
      <c r="O173" s="175"/>
      <c r="P173" s="175"/>
      <c r="Q173" s="175"/>
      <c r="R173" s="175"/>
      <c r="S173" s="175"/>
      <c r="T173" s="175"/>
      <c r="U173" s="175"/>
      <c r="V173" s="175"/>
      <c r="W173" s="175"/>
      <c r="X173" s="175"/>
    </row>
    <row r="174" spans="1:24" s="222" customFormat="1" x14ac:dyDescent="0.15">
      <c r="A174" s="199"/>
      <c r="B174" s="221"/>
      <c r="C174" s="199"/>
      <c r="D174" s="199"/>
      <c r="E174" s="199"/>
      <c r="F174" s="199"/>
      <c r="G174" s="199"/>
      <c r="H174" s="199"/>
      <c r="I174" s="199"/>
      <c r="J174" s="175"/>
      <c r="K174" s="175"/>
      <c r="L174" s="175"/>
      <c r="M174" s="175"/>
      <c r="N174" s="175"/>
      <c r="O174" s="175"/>
      <c r="P174" s="175"/>
      <c r="Q174" s="175"/>
      <c r="R174" s="175"/>
      <c r="S174" s="175"/>
      <c r="T174" s="175"/>
      <c r="U174" s="175"/>
      <c r="V174" s="175"/>
      <c r="W174" s="175"/>
      <c r="X174" s="175"/>
    </row>
    <row r="175" spans="1:24" s="222" customFormat="1" x14ac:dyDescent="0.15">
      <c r="A175" s="199"/>
      <c r="B175" s="221"/>
      <c r="C175" s="199"/>
      <c r="D175" s="199"/>
      <c r="E175" s="199"/>
      <c r="F175" s="199"/>
      <c r="G175" s="199"/>
      <c r="H175" s="199"/>
      <c r="I175" s="199"/>
      <c r="J175" s="175"/>
      <c r="K175" s="175"/>
      <c r="L175" s="175"/>
      <c r="M175" s="175"/>
      <c r="N175" s="175"/>
      <c r="O175" s="175"/>
      <c r="P175" s="175"/>
      <c r="Q175" s="175"/>
      <c r="R175" s="175"/>
      <c r="S175" s="175"/>
      <c r="T175" s="175"/>
      <c r="U175" s="175"/>
      <c r="V175" s="175"/>
      <c r="W175" s="175"/>
      <c r="X175" s="175"/>
    </row>
    <row r="176" spans="1:24" s="222" customFormat="1" x14ac:dyDescent="0.15">
      <c r="A176" s="199"/>
      <c r="B176" s="221"/>
      <c r="C176" s="199"/>
      <c r="D176" s="199"/>
      <c r="E176" s="199"/>
      <c r="F176" s="199"/>
      <c r="G176" s="199"/>
      <c r="H176" s="199"/>
      <c r="I176" s="199"/>
      <c r="J176" s="175"/>
      <c r="K176" s="175"/>
      <c r="L176" s="175"/>
      <c r="M176" s="175"/>
      <c r="N176" s="175"/>
      <c r="O176" s="175"/>
      <c r="P176" s="175"/>
      <c r="Q176" s="175"/>
      <c r="R176" s="175"/>
      <c r="S176" s="175"/>
      <c r="T176" s="175"/>
      <c r="U176" s="175"/>
      <c r="V176" s="175"/>
      <c r="W176" s="175"/>
      <c r="X176" s="175"/>
    </row>
    <row r="177" spans="1:24" s="222" customFormat="1" x14ac:dyDescent="0.15">
      <c r="A177" s="199"/>
      <c r="B177" s="221"/>
      <c r="C177" s="199"/>
      <c r="D177" s="199"/>
      <c r="E177" s="199"/>
      <c r="F177" s="199"/>
      <c r="G177" s="199"/>
      <c r="H177" s="199"/>
      <c r="I177" s="199"/>
      <c r="J177" s="175"/>
      <c r="K177" s="175"/>
      <c r="L177" s="175"/>
      <c r="M177" s="175"/>
      <c r="N177" s="175"/>
      <c r="O177" s="175"/>
      <c r="P177" s="175"/>
      <c r="Q177" s="175"/>
      <c r="R177" s="175"/>
      <c r="S177" s="175"/>
      <c r="T177" s="175"/>
      <c r="U177" s="175"/>
      <c r="V177" s="175"/>
      <c r="W177" s="175"/>
      <c r="X177" s="175"/>
    </row>
    <row r="178" spans="1:24" s="222" customFormat="1" x14ac:dyDescent="0.15">
      <c r="A178" s="199"/>
      <c r="B178" s="221"/>
      <c r="C178" s="199"/>
      <c r="D178" s="199"/>
      <c r="E178" s="199"/>
      <c r="F178" s="199"/>
      <c r="G178" s="199"/>
      <c r="H178" s="199"/>
      <c r="I178" s="199"/>
      <c r="J178" s="175"/>
      <c r="K178" s="175"/>
      <c r="L178" s="175"/>
      <c r="M178" s="175"/>
      <c r="N178" s="175"/>
      <c r="O178" s="175"/>
      <c r="P178" s="175"/>
      <c r="Q178" s="175"/>
      <c r="R178" s="175"/>
      <c r="S178" s="175"/>
      <c r="T178" s="175"/>
      <c r="U178" s="175"/>
      <c r="V178" s="175"/>
      <c r="W178" s="175"/>
      <c r="X178" s="175"/>
    </row>
    <row r="179" spans="1:24" s="222" customFormat="1" x14ac:dyDescent="0.15">
      <c r="A179" s="199"/>
      <c r="B179" s="221"/>
      <c r="C179" s="199"/>
      <c r="D179" s="199"/>
      <c r="E179" s="199"/>
      <c r="F179" s="199"/>
      <c r="G179" s="199"/>
      <c r="H179" s="199"/>
      <c r="I179" s="199"/>
      <c r="J179" s="175"/>
      <c r="K179" s="175"/>
      <c r="L179" s="175"/>
      <c r="M179" s="175"/>
      <c r="N179" s="175"/>
      <c r="O179" s="175"/>
      <c r="P179" s="175"/>
      <c r="Q179" s="175"/>
      <c r="R179" s="175"/>
      <c r="S179" s="175"/>
      <c r="T179" s="175"/>
      <c r="U179" s="175"/>
      <c r="V179" s="175"/>
      <c r="W179" s="175"/>
      <c r="X179" s="175"/>
    </row>
    <row r="180" spans="1:24" s="222" customFormat="1" x14ac:dyDescent="0.15">
      <c r="A180" s="199"/>
      <c r="B180" s="221"/>
      <c r="C180" s="199"/>
      <c r="D180" s="199"/>
      <c r="E180" s="199"/>
      <c r="F180" s="199"/>
      <c r="G180" s="199"/>
      <c r="H180" s="199"/>
      <c r="I180" s="199"/>
      <c r="J180" s="175"/>
      <c r="K180" s="175"/>
      <c r="L180" s="175"/>
      <c r="M180" s="175"/>
      <c r="N180" s="175"/>
      <c r="O180" s="175"/>
      <c r="P180" s="175"/>
      <c r="Q180" s="175"/>
      <c r="R180" s="175"/>
      <c r="S180" s="175"/>
      <c r="T180" s="175"/>
      <c r="U180" s="175"/>
      <c r="V180" s="175"/>
      <c r="W180" s="175"/>
      <c r="X180" s="175"/>
    </row>
    <row r="181" spans="1:24" s="222" customFormat="1" x14ac:dyDescent="0.15">
      <c r="A181" s="199"/>
      <c r="B181" s="221"/>
      <c r="C181" s="199"/>
      <c r="D181" s="199"/>
      <c r="E181" s="199"/>
      <c r="F181" s="199"/>
      <c r="G181" s="199"/>
      <c r="H181" s="199"/>
      <c r="I181" s="199"/>
      <c r="J181" s="175"/>
      <c r="K181" s="175"/>
      <c r="L181" s="175"/>
      <c r="M181" s="175"/>
      <c r="N181" s="175"/>
      <c r="O181" s="175"/>
      <c r="P181" s="175"/>
      <c r="Q181" s="175"/>
      <c r="R181" s="175"/>
      <c r="S181" s="175"/>
      <c r="T181" s="175"/>
      <c r="U181" s="175"/>
      <c r="V181" s="175"/>
      <c r="W181" s="175"/>
      <c r="X181" s="175"/>
    </row>
    <row r="182" spans="1:24" s="222" customFormat="1" x14ac:dyDescent="0.15">
      <c r="A182" s="199"/>
      <c r="B182" s="221"/>
      <c r="C182" s="199"/>
      <c r="D182" s="199"/>
      <c r="E182" s="199"/>
      <c r="F182" s="199"/>
      <c r="G182" s="199"/>
      <c r="H182" s="199"/>
      <c r="I182" s="199"/>
      <c r="J182" s="175"/>
      <c r="K182" s="175"/>
      <c r="L182" s="175"/>
      <c r="M182" s="175"/>
      <c r="N182" s="175"/>
      <c r="O182" s="175"/>
      <c r="P182" s="175"/>
      <c r="Q182" s="175"/>
      <c r="R182" s="175"/>
      <c r="S182" s="175"/>
      <c r="T182" s="175"/>
      <c r="U182" s="175"/>
      <c r="V182" s="175"/>
      <c r="W182" s="175"/>
      <c r="X182" s="175"/>
    </row>
    <row r="183" spans="1:24" s="222" customFormat="1" x14ac:dyDescent="0.15">
      <c r="A183" s="199"/>
      <c r="B183" s="221"/>
      <c r="C183" s="199"/>
      <c r="D183" s="199"/>
      <c r="E183" s="199"/>
      <c r="F183" s="199"/>
      <c r="G183" s="199"/>
      <c r="H183" s="199"/>
      <c r="I183" s="199"/>
      <c r="J183" s="175"/>
      <c r="K183" s="175"/>
      <c r="L183" s="175"/>
      <c r="M183" s="175"/>
      <c r="N183" s="175"/>
      <c r="O183" s="175"/>
      <c r="P183" s="175"/>
      <c r="Q183" s="175"/>
      <c r="R183" s="175"/>
      <c r="S183" s="175"/>
      <c r="T183" s="175"/>
      <c r="U183" s="175"/>
      <c r="V183" s="175"/>
      <c r="W183" s="175"/>
      <c r="X183" s="175"/>
    </row>
    <row r="184" spans="1:24" s="222" customFormat="1" x14ac:dyDescent="0.15">
      <c r="A184" s="199"/>
      <c r="B184" s="221"/>
      <c r="C184" s="199"/>
      <c r="D184" s="199"/>
      <c r="E184" s="199"/>
      <c r="F184" s="199"/>
      <c r="G184" s="199"/>
      <c r="H184" s="199"/>
      <c r="I184" s="199"/>
      <c r="J184" s="175"/>
      <c r="K184" s="175"/>
      <c r="L184" s="175"/>
      <c r="M184" s="175"/>
      <c r="N184" s="175"/>
      <c r="O184" s="175"/>
      <c r="P184" s="175"/>
      <c r="Q184" s="175"/>
      <c r="R184" s="175"/>
      <c r="S184" s="175"/>
      <c r="T184" s="175"/>
      <c r="U184" s="175"/>
      <c r="V184" s="175"/>
      <c r="W184" s="175"/>
      <c r="X184" s="175"/>
    </row>
    <row r="185" spans="1:24" s="222" customFormat="1" x14ac:dyDescent="0.15">
      <c r="A185" s="199"/>
      <c r="B185" s="221"/>
      <c r="C185" s="199"/>
      <c r="D185" s="199"/>
      <c r="E185" s="199"/>
      <c r="F185" s="199"/>
      <c r="G185" s="199"/>
      <c r="H185" s="199"/>
      <c r="I185" s="199"/>
      <c r="J185" s="175"/>
      <c r="K185" s="175"/>
      <c r="L185" s="175"/>
      <c r="M185" s="175"/>
      <c r="N185" s="175"/>
      <c r="O185" s="175"/>
      <c r="P185" s="175"/>
      <c r="Q185" s="175"/>
      <c r="R185" s="175"/>
      <c r="S185" s="175"/>
      <c r="T185" s="175"/>
      <c r="U185" s="175"/>
      <c r="V185" s="175"/>
      <c r="W185" s="175"/>
      <c r="X185" s="175"/>
    </row>
    <row r="186" spans="1:24" s="222" customFormat="1" x14ac:dyDescent="0.15">
      <c r="A186" s="199"/>
      <c r="B186" s="221"/>
      <c r="C186" s="199"/>
      <c r="D186" s="199"/>
      <c r="E186" s="199"/>
      <c r="F186" s="199"/>
      <c r="G186" s="199"/>
      <c r="H186" s="199"/>
      <c r="I186" s="199"/>
      <c r="J186" s="175"/>
      <c r="K186" s="175"/>
      <c r="L186" s="175"/>
      <c r="M186" s="175"/>
      <c r="N186" s="175"/>
      <c r="O186" s="175"/>
      <c r="P186" s="175"/>
      <c r="Q186" s="175"/>
      <c r="R186" s="175"/>
      <c r="S186" s="175"/>
      <c r="T186" s="175"/>
      <c r="U186" s="175"/>
      <c r="V186" s="175"/>
      <c r="W186" s="175"/>
      <c r="X186" s="175"/>
    </row>
    <row r="187" spans="1:24" s="222" customFormat="1" x14ac:dyDescent="0.15">
      <c r="A187" s="199"/>
      <c r="B187" s="221"/>
      <c r="C187" s="199"/>
      <c r="D187" s="199"/>
      <c r="E187" s="199"/>
      <c r="F187" s="199"/>
      <c r="G187" s="199"/>
      <c r="H187" s="199"/>
      <c r="I187" s="199"/>
      <c r="J187" s="175"/>
      <c r="K187" s="175"/>
      <c r="L187" s="175"/>
      <c r="M187" s="175"/>
      <c r="N187" s="175"/>
      <c r="O187" s="175"/>
      <c r="P187" s="175"/>
      <c r="Q187" s="175"/>
      <c r="R187" s="175"/>
      <c r="S187" s="175"/>
      <c r="T187" s="175"/>
      <c r="U187" s="175"/>
      <c r="V187" s="175"/>
      <c r="W187" s="175"/>
      <c r="X187" s="175"/>
    </row>
    <row r="188" spans="1:24" s="222" customFormat="1" x14ac:dyDescent="0.15">
      <c r="A188" s="199"/>
      <c r="B188" s="221"/>
      <c r="C188" s="199"/>
      <c r="D188" s="199"/>
      <c r="E188" s="199"/>
      <c r="F188" s="199"/>
      <c r="G188" s="199"/>
      <c r="H188" s="199"/>
      <c r="I188" s="199"/>
      <c r="J188" s="175"/>
      <c r="K188" s="175"/>
      <c r="L188" s="175"/>
      <c r="M188" s="175"/>
      <c r="N188" s="175"/>
      <c r="O188" s="175"/>
      <c r="P188" s="175"/>
      <c r="Q188" s="175"/>
      <c r="R188" s="175"/>
      <c r="S188" s="175"/>
      <c r="T188" s="175"/>
      <c r="U188" s="175"/>
      <c r="V188" s="175"/>
      <c r="W188" s="175"/>
      <c r="X188" s="175"/>
    </row>
    <row r="189" spans="1:24" s="222" customFormat="1" x14ac:dyDescent="0.15">
      <c r="A189" s="199"/>
      <c r="B189" s="221"/>
      <c r="C189" s="199"/>
      <c r="D189" s="199"/>
      <c r="E189" s="199"/>
      <c r="F189" s="199"/>
      <c r="G189" s="199"/>
      <c r="H189" s="199"/>
      <c r="I189" s="199"/>
      <c r="J189" s="175"/>
      <c r="K189" s="175"/>
      <c r="L189" s="175"/>
      <c r="M189" s="175"/>
      <c r="N189" s="175"/>
      <c r="O189" s="175"/>
      <c r="P189" s="175"/>
      <c r="Q189" s="175"/>
      <c r="R189" s="175"/>
      <c r="S189" s="175"/>
      <c r="T189" s="175"/>
      <c r="U189" s="175"/>
      <c r="V189" s="175"/>
      <c r="W189" s="175"/>
      <c r="X189" s="175"/>
    </row>
    <row r="190" spans="1:24" s="222" customFormat="1" x14ac:dyDescent="0.15">
      <c r="A190" s="199"/>
      <c r="B190" s="221"/>
      <c r="C190" s="199"/>
      <c r="D190" s="199"/>
      <c r="E190" s="199"/>
      <c r="F190" s="199"/>
      <c r="G190" s="199"/>
      <c r="H190" s="199"/>
      <c r="I190" s="199"/>
      <c r="J190" s="175"/>
      <c r="K190" s="175"/>
      <c r="L190" s="175"/>
      <c r="M190" s="175"/>
      <c r="N190" s="175"/>
      <c r="O190" s="175"/>
      <c r="P190" s="175"/>
      <c r="Q190" s="175"/>
      <c r="R190" s="175"/>
      <c r="S190" s="175"/>
      <c r="T190" s="175"/>
      <c r="U190" s="175"/>
      <c r="V190" s="175"/>
      <c r="W190" s="175"/>
      <c r="X190" s="175"/>
    </row>
    <row r="191" spans="1:24" s="222" customFormat="1" x14ac:dyDescent="0.15">
      <c r="A191" s="199"/>
      <c r="B191" s="221"/>
      <c r="C191" s="199"/>
      <c r="D191" s="199"/>
      <c r="E191" s="199"/>
      <c r="F191" s="199"/>
      <c r="G191" s="199"/>
      <c r="H191" s="199"/>
      <c r="I191" s="199"/>
      <c r="J191" s="175"/>
      <c r="K191" s="175"/>
      <c r="L191" s="175"/>
      <c r="M191" s="175"/>
      <c r="N191" s="175"/>
      <c r="O191" s="175"/>
      <c r="P191" s="175"/>
      <c r="Q191" s="175"/>
      <c r="R191" s="175"/>
      <c r="S191" s="175"/>
      <c r="T191" s="175"/>
      <c r="U191" s="175"/>
      <c r="V191" s="175"/>
      <c r="W191" s="175"/>
      <c r="X191" s="175"/>
    </row>
    <row r="192" spans="1:24" s="222" customFormat="1" x14ac:dyDescent="0.15">
      <c r="A192" s="199"/>
      <c r="B192" s="221"/>
      <c r="C192" s="199"/>
      <c r="D192" s="199"/>
      <c r="E192" s="199"/>
      <c r="F192" s="199"/>
      <c r="G192" s="199"/>
      <c r="H192" s="199"/>
      <c r="I192" s="199"/>
      <c r="J192" s="175"/>
      <c r="K192" s="175"/>
      <c r="L192" s="175"/>
      <c r="M192" s="175"/>
      <c r="N192" s="175"/>
      <c r="O192" s="175"/>
      <c r="P192" s="175"/>
      <c r="Q192" s="175"/>
      <c r="R192" s="175"/>
      <c r="S192" s="175"/>
      <c r="T192" s="175"/>
      <c r="U192" s="175"/>
      <c r="V192" s="175"/>
      <c r="W192" s="175"/>
      <c r="X192" s="175"/>
    </row>
    <row r="193" spans="1:24" s="222" customFormat="1" x14ac:dyDescent="0.15">
      <c r="A193" s="199"/>
      <c r="B193" s="221"/>
      <c r="C193" s="199"/>
      <c r="D193" s="199"/>
      <c r="E193" s="199"/>
      <c r="F193" s="199"/>
      <c r="G193" s="199"/>
      <c r="H193" s="199"/>
      <c r="I193" s="199"/>
      <c r="J193" s="175"/>
      <c r="K193" s="175"/>
      <c r="L193" s="175"/>
      <c r="M193" s="175"/>
      <c r="N193" s="175"/>
      <c r="O193" s="175"/>
      <c r="P193" s="175"/>
      <c r="Q193" s="175"/>
      <c r="R193" s="175"/>
      <c r="S193" s="175"/>
      <c r="T193" s="175"/>
      <c r="U193" s="175"/>
      <c r="V193" s="175"/>
      <c r="W193" s="175"/>
      <c r="X193" s="175"/>
    </row>
    <row r="194" spans="1:24" s="222" customFormat="1" x14ac:dyDescent="0.15">
      <c r="A194" s="199"/>
      <c r="B194" s="221"/>
      <c r="C194" s="199"/>
      <c r="D194" s="199"/>
      <c r="E194" s="199"/>
      <c r="F194" s="199"/>
      <c r="G194" s="199"/>
      <c r="H194" s="199"/>
      <c r="I194" s="199"/>
      <c r="J194" s="175"/>
      <c r="K194" s="175"/>
      <c r="L194" s="175"/>
      <c r="M194" s="175"/>
      <c r="N194" s="175"/>
      <c r="O194" s="175"/>
      <c r="P194" s="175"/>
      <c r="Q194" s="175"/>
      <c r="R194" s="175"/>
      <c r="S194" s="175"/>
      <c r="T194" s="175"/>
      <c r="U194" s="175"/>
      <c r="V194" s="175"/>
      <c r="W194" s="175"/>
      <c r="X194" s="175"/>
    </row>
    <row r="195" spans="1:24" s="222" customFormat="1" x14ac:dyDescent="0.15">
      <c r="A195" s="199"/>
      <c r="B195" s="221"/>
      <c r="C195" s="199"/>
      <c r="D195" s="199"/>
      <c r="E195" s="199"/>
      <c r="F195" s="199"/>
      <c r="G195" s="199"/>
      <c r="H195" s="199"/>
      <c r="I195" s="199"/>
      <c r="J195" s="175"/>
      <c r="K195" s="175"/>
      <c r="L195" s="175"/>
      <c r="M195" s="175"/>
      <c r="N195" s="175"/>
      <c r="O195" s="175"/>
      <c r="P195" s="175"/>
      <c r="Q195" s="175"/>
      <c r="R195" s="175"/>
      <c r="S195" s="175"/>
      <c r="T195" s="175"/>
      <c r="U195" s="175"/>
      <c r="V195" s="175"/>
      <c r="W195" s="175"/>
      <c r="X195" s="175"/>
    </row>
    <row r="196" spans="1:24" s="222" customFormat="1" x14ac:dyDescent="0.15">
      <c r="A196" s="199"/>
      <c r="B196" s="221"/>
      <c r="C196" s="199"/>
      <c r="D196" s="199"/>
      <c r="E196" s="199"/>
      <c r="F196" s="199"/>
      <c r="G196" s="199"/>
      <c r="H196" s="199"/>
      <c r="I196" s="199"/>
      <c r="J196" s="175"/>
      <c r="K196" s="175"/>
      <c r="L196" s="175"/>
      <c r="M196" s="175"/>
      <c r="N196" s="175"/>
      <c r="O196" s="175"/>
      <c r="P196" s="175"/>
      <c r="Q196" s="175"/>
      <c r="R196" s="175"/>
      <c r="S196" s="175"/>
      <c r="T196" s="175"/>
      <c r="U196" s="175"/>
      <c r="V196" s="175"/>
      <c r="W196" s="175"/>
      <c r="X196" s="175"/>
    </row>
    <row r="197" spans="1:24" s="222" customFormat="1" x14ac:dyDescent="0.15">
      <c r="A197" s="199"/>
      <c r="B197" s="221"/>
      <c r="C197" s="199"/>
      <c r="D197" s="199"/>
      <c r="E197" s="199"/>
      <c r="F197" s="199"/>
      <c r="G197" s="199"/>
      <c r="H197" s="199"/>
      <c r="I197" s="199"/>
      <c r="J197" s="175"/>
      <c r="K197" s="175"/>
      <c r="L197" s="175"/>
      <c r="M197" s="175"/>
      <c r="N197" s="175"/>
      <c r="O197" s="175"/>
      <c r="P197" s="175"/>
      <c r="Q197" s="175"/>
      <c r="R197" s="175"/>
      <c r="S197" s="175"/>
      <c r="T197" s="175"/>
      <c r="U197" s="175"/>
      <c r="V197" s="175"/>
      <c r="W197" s="175"/>
      <c r="X197" s="175"/>
    </row>
    <row r="198" spans="1:24" s="222" customFormat="1" x14ac:dyDescent="0.15">
      <c r="A198" s="199"/>
      <c r="B198" s="221"/>
      <c r="C198" s="199"/>
      <c r="D198" s="199"/>
      <c r="E198" s="199"/>
      <c r="F198" s="199"/>
      <c r="G198" s="199"/>
      <c r="H198" s="199"/>
      <c r="I198" s="199"/>
      <c r="J198" s="175"/>
      <c r="K198" s="175"/>
      <c r="L198" s="175"/>
      <c r="M198" s="175"/>
      <c r="N198" s="175"/>
      <c r="O198" s="175"/>
      <c r="P198" s="175"/>
      <c r="Q198" s="175"/>
      <c r="R198" s="175"/>
      <c r="S198" s="175"/>
      <c r="T198" s="175"/>
      <c r="U198" s="175"/>
      <c r="V198" s="175"/>
      <c r="W198" s="175"/>
      <c r="X198" s="175"/>
    </row>
    <row r="199" spans="1:24" s="222" customFormat="1" x14ac:dyDescent="0.15">
      <c r="A199" s="199"/>
      <c r="B199" s="221"/>
      <c r="C199" s="199"/>
      <c r="D199" s="199"/>
      <c r="E199" s="199"/>
      <c r="F199" s="199"/>
      <c r="G199" s="199"/>
      <c r="H199" s="199"/>
      <c r="I199" s="199"/>
      <c r="J199" s="175"/>
      <c r="K199" s="175"/>
      <c r="L199" s="175"/>
      <c r="M199" s="175"/>
      <c r="N199" s="175"/>
      <c r="O199" s="175"/>
      <c r="P199" s="175"/>
      <c r="Q199" s="175"/>
      <c r="R199" s="175"/>
      <c r="S199" s="175"/>
      <c r="T199" s="175"/>
      <c r="U199" s="175"/>
      <c r="V199" s="175"/>
      <c r="W199" s="175"/>
      <c r="X199" s="175"/>
    </row>
    <row r="200" spans="1:24" s="222" customFormat="1" x14ac:dyDescent="0.15">
      <c r="A200" s="199"/>
      <c r="B200" s="221"/>
      <c r="C200" s="199"/>
      <c r="D200" s="199"/>
      <c r="E200" s="199"/>
      <c r="F200" s="199"/>
      <c r="G200" s="199"/>
      <c r="H200" s="199"/>
      <c r="I200" s="199"/>
      <c r="J200" s="175"/>
      <c r="K200" s="175"/>
      <c r="L200" s="175"/>
      <c r="M200" s="175"/>
      <c r="N200" s="175"/>
      <c r="O200" s="175"/>
      <c r="P200" s="175"/>
      <c r="Q200" s="175"/>
      <c r="R200" s="175"/>
      <c r="S200" s="175"/>
      <c r="T200" s="175"/>
      <c r="U200" s="175"/>
      <c r="V200" s="175"/>
      <c r="W200" s="175"/>
      <c r="X200" s="175"/>
    </row>
    <row r="201" spans="1:24" s="222" customFormat="1" x14ac:dyDescent="0.15">
      <c r="A201" s="199"/>
      <c r="B201" s="221"/>
      <c r="C201" s="199"/>
      <c r="D201" s="199"/>
      <c r="E201" s="199"/>
      <c r="F201" s="199"/>
      <c r="G201" s="199"/>
      <c r="H201" s="199"/>
      <c r="I201" s="199"/>
      <c r="J201" s="175"/>
      <c r="K201" s="175"/>
      <c r="L201" s="175"/>
      <c r="M201" s="175"/>
      <c r="N201" s="175"/>
      <c r="O201" s="175"/>
      <c r="P201" s="175"/>
      <c r="Q201" s="175"/>
      <c r="R201" s="175"/>
      <c r="S201" s="175"/>
      <c r="T201" s="175"/>
      <c r="U201" s="175"/>
      <c r="V201" s="175"/>
      <c r="W201" s="175"/>
      <c r="X201" s="175"/>
    </row>
    <row r="202" spans="1:24" s="222" customFormat="1" x14ac:dyDescent="0.15">
      <c r="A202" s="199"/>
      <c r="B202" s="221"/>
      <c r="C202" s="199"/>
      <c r="D202" s="199"/>
      <c r="E202" s="199"/>
      <c r="F202" s="199"/>
      <c r="G202" s="199"/>
      <c r="H202" s="199"/>
      <c r="I202" s="199"/>
      <c r="J202" s="175"/>
      <c r="K202" s="175"/>
      <c r="L202" s="175"/>
      <c r="M202" s="175"/>
      <c r="N202" s="175"/>
      <c r="O202" s="175"/>
      <c r="P202" s="175"/>
      <c r="Q202" s="175"/>
      <c r="R202" s="175"/>
      <c r="S202" s="175"/>
      <c r="T202" s="175"/>
      <c r="U202" s="175"/>
      <c r="V202" s="175"/>
      <c r="W202" s="175"/>
      <c r="X202" s="175"/>
    </row>
    <row r="203" spans="1:24" s="222" customFormat="1" x14ac:dyDescent="0.15">
      <c r="A203" s="199"/>
      <c r="B203" s="221"/>
      <c r="C203" s="199"/>
      <c r="D203" s="199"/>
      <c r="E203" s="199"/>
      <c r="F203" s="199"/>
      <c r="G203" s="199"/>
      <c r="H203" s="199"/>
      <c r="I203" s="199"/>
      <c r="J203" s="175"/>
      <c r="K203" s="175"/>
      <c r="L203" s="175"/>
      <c r="M203" s="175"/>
      <c r="N203" s="175"/>
      <c r="O203" s="175"/>
      <c r="P203" s="175"/>
      <c r="Q203" s="175"/>
      <c r="R203" s="175"/>
      <c r="S203" s="175"/>
      <c r="T203" s="175"/>
      <c r="U203" s="175"/>
      <c r="V203" s="175"/>
      <c r="W203" s="175"/>
      <c r="X203" s="175"/>
    </row>
    <row r="204" spans="1:24" s="222" customFormat="1" x14ac:dyDescent="0.15">
      <c r="A204" s="199"/>
      <c r="B204" s="221"/>
      <c r="C204" s="199"/>
      <c r="D204" s="199"/>
      <c r="E204" s="199"/>
      <c r="F204" s="199"/>
      <c r="G204" s="199"/>
      <c r="H204" s="199"/>
      <c r="I204" s="199"/>
      <c r="J204" s="175"/>
      <c r="K204" s="175"/>
      <c r="L204" s="175"/>
      <c r="M204" s="175"/>
      <c r="N204" s="175"/>
      <c r="O204" s="175"/>
      <c r="P204" s="175"/>
      <c r="Q204" s="175"/>
      <c r="R204" s="175"/>
      <c r="S204" s="175"/>
      <c r="T204" s="175"/>
      <c r="U204" s="175"/>
      <c r="V204" s="175"/>
      <c r="W204" s="175"/>
      <c r="X204" s="175"/>
    </row>
    <row r="205" spans="1:24" s="222" customFormat="1" x14ac:dyDescent="0.15">
      <c r="A205" s="199"/>
      <c r="B205" s="221"/>
      <c r="C205" s="199"/>
      <c r="D205" s="199"/>
      <c r="E205" s="199"/>
      <c r="F205" s="199"/>
      <c r="G205" s="199"/>
      <c r="H205" s="199"/>
      <c r="I205" s="199"/>
      <c r="J205" s="175"/>
      <c r="K205" s="175"/>
      <c r="L205" s="175"/>
      <c r="M205" s="175"/>
      <c r="N205" s="175"/>
      <c r="O205" s="175"/>
      <c r="P205" s="175"/>
      <c r="Q205" s="175"/>
      <c r="R205" s="175"/>
      <c r="S205" s="175"/>
      <c r="T205" s="175"/>
      <c r="U205" s="175"/>
      <c r="V205" s="175"/>
      <c r="W205" s="175"/>
      <c r="X205" s="175"/>
    </row>
    <row r="206" spans="1:24" s="222" customFormat="1" x14ac:dyDescent="0.15">
      <c r="A206" s="199"/>
      <c r="B206" s="221"/>
      <c r="C206" s="199"/>
      <c r="D206" s="199"/>
      <c r="E206" s="199"/>
      <c r="F206" s="199"/>
      <c r="G206" s="199"/>
      <c r="H206" s="199"/>
      <c r="I206" s="199"/>
      <c r="J206" s="175"/>
      <c r="K206" s="175"/>
      <c r="L206" s="175"/>
      <c r="M206" s="175"/>
      <c r="N206" s="175"/>
      <c r="O206" s="175"/>
      <c r="P206" s="175"/>
      <c r="Q206" s="175"/>
      <c r="R206" s="175"/>
      <c r="S206" s="175"/>
      <c r="T206" s="175"/>
      <c r="U206" s="175"/>
      <c r="V206" s="175"/>
      <c r="W206" s="175"/>
      <c r="X206" s="175"/>
    </row>
    <row r="207" spans="1:24" s="222" customFormat="1" x14ac:dyDescent="0.15">
      <c r="A207" s="199"/>
      <c r="B207" s="221"/>
      <c r="C207" s="199"/>
      <c r="D207" s="199"/>
      <c r="E207" s="199"/>
      <c r="F207" s="199"/>
      <c r="G207" s="199"/>
      <c r="H207" s="199"/>
      <c r="I207" s="199"/>
      <c r="J207" s="175"/>
      <c r="K207" s="175"/>
      <c r="L207" s="175"/>
      <c r="M207" s="175"/>
      <c r="N207" s="175"/>
      <c r="O207" s="175"/>
      <c r="P207" s="175"/>
      <c r="Q207" s="175"/>
      <c r="R207" s="175"/>
      <c r="S207" s="175"/>
      <c r="T207" s="175"/>
      <c r="U207" s="175"/>
      <c r="V207" s="175"/>
      <c r="W207" s="175"/>
      <c r="X207" s="175"/>
    </row>
    <row r="208" spans="1:24" s="222" customFormat="1" x14ac:dyDescent="0.15">
      <c r="A208" s="199"/>
      <c r="B208" s="221"/>
      <c r="C208" s="199"/>
      <c r="D208" s="199"/>
      <c r="E208" s="199"/>
      <c r="F208" s="199"/>
      <c r="G208" s="199"/>
      <c r="H208" s="199"/>
      <c r="I208" s="199"/>
      <c r="J208" s="175"/>
      <c r="K208" s="175"/>
      <c r="L208" s="175"/>
      <c r="M208" s="175"/>
      <c r="N208" s="175"/>
      <c r="O208" s="175"/>
      <c r="P208" s="175"/>
      <c r="Q208" s="175"/>
      <c r="R208" s="175"/>
      <c r="S208" s="175"/>
      <c r="T208" s="175"/>
      <c r="U208" s="175"/>
      <c r="V208" s="175"/>
      <c r="W208" s="175"/>
      <c r="X208" s="175"/>
    </row>
    <row r="209" spans="1:24" s="222" customFormat="1" x14ac:dyDescent="0.15">
      <c r="A209" s="199"/>
      <c r="B209" s="221"/>
      <c r="C209" s="199"/>
      <c r="D209" s="199"/>
      <c r="E209" s="199"/>
      <c r="F209" s="199"/>
      <c r="G209" s="199"/>
      <c r="H209" s="199"/>
      <c r="I209" s="199"/>
      <c r="J209" s="175"/>
      <c r="K209" s="175"/>
      <c r="L209" s="175"/>
      <c r="M209" s="175"/>
      <c r="N209" s="175"/>
      <c r="O209" s="175"/>
      <c r="P209" s="175"/>
      <c r="Q209" s="175"/>
      <c r="R209" s="175"/>
      <c r="S209" s="175"/>
      <c r="T209" s="175"/>
      <c r="U209" s="175"/>
      <c r="V209" s="175"/>
      <c r="W209" s="175"/>
      <c r="X209" s="175"/>
    </row>
    <row r="210" spans="1:24" s="222" customFormat="1" x14ac:dyDescent="0.15">
      <c r="A210" s="199"/>
      <c r="B210" s="221"/>
      <c r="C210" s="199"/>
      <c r="D210" s="199"/>
      <c r="E210" s="199"/>
      <c r="F210" s="199"/>
      <c r="G210" s="199"/>
      <c r="H210" s="199"/>
      <c r="I210" s="199"/>
      <c r="J210" s="175"/>
      <c r="K210" s="175"/>
      <c r="L210" s="175"/>
      <c r="M210" s="175"/>
      <c r="N210" s="175"/>
      <c r="O210" s="175"/>
      <c r="P210" s="175"/>
      <c r="Q210" s="175"/>
      <c r="R210" s="175"/>
      <c r="S210" s="175"/>
      <c r="T210" s="175"/>
      <c r="U210" s="175"/>
      <c r="V210" s="175"/>
      <c r="W210" s="175"/>
      <c r="X210" s="175"/>
    </row>
    <row r="211" spans="1:24" s="222" customFormat="1" x14ac:dyDescent="0.15">
      <c r="A211" s="199"/>
      <c r="B211" s="221"/>
      <c r="C211" s="199"/>
      <c r="D211" s="199"/>
      <c r="E211" s="199"/>
      <c r="F211" s="199"/>
      <c r="G211" s="199"/>
      <c r="H211" s="199"/>
      <c r="I211" s="199"/>
      <c r="J211" s="175"/>
      <c r="K211" s="175"/>
      <c r="L211" s="175"/>
      <c r="M211" s="175"/>
      <c r="N211" s="175"/>
      <c r="O211" s="175"/>
      <c r="P211" s="175"/>
      <c r="Q211" s="175"/>
      <c r="R211" s="175"/>
      <c r="S211" s="175"/>
      <c r="T211" s="175"/>
      <c r="U211" s="175"/>
      <c r="V211" s="175"/>
      <c r="W211" s="175"/>
      <c r="X211" s="175"/>
    </row>
    <row r="212" spans="1:24" s="222" customFormat="1" x14ac:dyDescent="0.15">
      <c r="A212" s="199"/>
      <c r="B212" s="221"/>
      <c r="C212" s="199"/>
      <c r="D212" s="199"/>
      <c r="E212" s="199"/>
      <c r="F212" s="199"/>
      <c r="G212" s="199"/>
      <c r="H212" s="199"/>
      <c r="I212" s="199"/>
      <c r="J212" s="175"/>
      <c r="K212" s="175"/>
      <c r="L212" s="175"/>
      <c r="M212" s="175"/>
      <c r="N212" s="175"/>
      <c r="O212" s="175"/>
      <c r="P212" s="175"/>
      <c r="Q212" s="175"/>
      <c r="R212" s="175"/>
      <c r="S212" s="175"/>
      <c r="T212" s="175"/>
      <c r="U212" s="175"/>
      <c r="V212" s="175"/>
      <c r="W212" s="175"/>
      <c r="X212" s="175"/>
    </row>
    <row r="213" spans="1:24" s="222" customFormat="1" x14ac:dyDescent="0.15">
      <c r="A213" s="199"/>
      <c r="B213" s="221"/>
      <c r="C213" s="199"/>
      <c r="D213" s="199"/>
      <c r="E213" s="199"/>
      <c r="F213" s="199"/>
      <c r="G213" s="199"/>
      <c r="H213" s="199"/>
      <c r="I213" s="199"/>
      <c r="J213" s="175"/>
      <c r="K213" s="175"/>
      <c r="L213" s="175"/>
      <c r="M213" s="175"/>
      <c r="N213" s="175"/>
      <c r="O213" s="175"/>
      <c r="P213" s="175"/>
      <c r="Q213" s="175"/>
      <c r="R213" s="175"/>
      <c r="S213" s="175"/>
      <c r="T213" s="175"/>
      <c r="U213" s="175"/>
      <c r="V213" s="175"/>
      <c r="W213" s="175"/>
      <c r="X213" s="175"/>
    </row>
    <row r="214" spans="1:24" s="222" customFormat="1" x14ac:dyDescent="0.15">
      <c r="A214" s="199"/>
      <c r="B214" s="221"/>
      <c r="C214" s="199"/>
      <c r="D214" s="199"/>
      <c r="E214" s="199"/>
      <c r="F214" s="199"/>
      <c r="G214" s="199"/>
      <c r="H214" s="199"/>
      <c r="I214" s="199"/>
      <c r="J214" s="175"/>
      <c r="K214" s="175"/>
      <c r="L214" s="175"/>
      <c r="M214" s="175"/>
      <c r="N214" s="175"/>
      <c r="O214" s="175"/>
      <c r="P214" s="175"/>
      <c r="Q214" s="175"/>
      <c r="R214" s="175"/>
      <c r="S214" s="175"/>
      <c r="T214" s="175"/>
      <c r="U214" s="175"/>
      <c r="V214" s="175"/>
      <c r="W214" s="175"/>
      <c r="X214" s="175"/>
    </row>
    <row r="215" spans="1:24" s="222" customFormat="1" x14ac:dyDescent="0.15">
      <c r="A215" s="199"/>
      <c r="B215" s="221"/>
      <c r="C215" s="199"/>
      <c r="D215" s="199"/>
      <c r="E215" s="199"/>
      <c r="F215" s="199"/>
      <c r="G215" s="199"/>
      <c r="H215" s="199"/>
      <c r="I215" s="199"/>
      <c r="J215" s="175"/>
      <c r="K215" s="175"/>
      <c r="L215" s="175"/>
      <c r="M215" s="175"/>
      <c r="N215" s="175"/>
      <c r="O215" s="175"/>
      <c r="P215" s="175"/>
      <c r="Q215" s="175"/>
      <c r="R215" s="175"/>
      <c r="S215" s="175"/>
      <c r="T215" s="175"/>
      <c r="U215" s="175"/>
      <c r="V215" s="175"/>
      <c r="W215" s="175"/>
      <c r="X215" s="175"/>
    </row>
    <row r="216" spans="1:24" s="222" customFormat="1" x14ac:dyDescent="0.15">
      <c r="A216" s="199"/>
      <c r="B216" s="221"/>
      <c r="C216" s="199"/>
      <c r="D216" s="199"/>
      <c r="E216" s="199"/>
      <c r="F216" s="199"/>
      <c r="G216" s="199"/>
      <c r="H216" s="199"/>
      <c r="I216" s="199"/>
      <c r="J216" s="175"/>
      <c r="K216" s="175"/>
      <c r="L216" s="175"/>
      <c r="M216" s="175"/>
      <c r="N216" s="175"/>
      <c r="O216" s="175"/>
      <c r="P216" s="175"/>
      <c r="Q216" s="175"/>
      <c r="R216" s="175"/>
      <c r="S216" s="175"/>
      <c r="T216" s="175"/>
      <c r="U216" s="175"/>
      <c r="V216" s="175"/>
      <c r="W216" s="175"/>
      <c r="X216" s="175"/>
    </row>
    <row r="217" spans="1:24" s="222" customFormat="1" x14ac:dyDescent="0.15">
      <c r="A217" s="199"/>
      <c r="B217" s="221"/>
      <c r="C217" s="199"/>
      <c r="D217" s="199"/>
      <c r="E217" s="199"/>
      <c r="F217" s="199"/>
      <c r="G217" s="199"/>
      <c r="H217" s="199"/>
      <c r="I217" s="199"/>
      <c r="J217" s="175"/>
      <c r="K217" s="175"/>
      <c r="L217" s="175"/>
      <c r="M217" s="175"/>
      <c r="N217" s="175"/>
      <c r="O217" s="175"/>
      <c r="P217" s="175"/>
      <c r="Q217" s="175"/>
      <c r="R217" s="175"/>
      <c r="S217" s="175"/>
      <c r="T217" s="175"/>
      <c r="U217" s="175"/>
      <c r="V217" s="175"/>
      <c r="W217" s="175"/>
      <c r="X217" s="175"/>
    </row>
    <row r="218" spans="1:24" s="222" customFormat="1" x14ac:dyDescent="0.15">
      <c r="A218" s="199"/>
      <c r="B218" s="221"/>
      <c r="C218" s="199"/>
      <c r="D218" s="199"/>
      <c r="E218" s="199"/>
      <c r="F218" s="199"/>
      <c r="G218" s="199"/>
      <c r="H218" s="199"/>
      <c r="I218" s="199"/>
      <c r="J218" s="175"/>
      <c r="K218" s="175"/>
      <c r="L218" s="175"/>
      <c r="M218" s="175"/>
      <c r="N218" s="175"/>
      <c r="O218" s="175"/>
      <c r="P218" s="175"/>
      <c r="Q218" s="175"/>
      <c r="R218" s="175"/>
      <c r="S218" s="175"/>
      <c r="T218" s="175"/>
      <c r="U218" s="175"/>
      <c r="V218" s="175"/>
      <c r="W218" s="175"/>
      <c r="X218" s="175"/>
    </row>
    <row r="219" spans="1:24" s="222" customFormat="1" x14ac:dyDescent="0.15">
      <c r="A219" s="199"/>
      <c r="B219" s="221"/>
      <c r="C219" s="199"/>
      <c r="D219" s="199"/>
      <c r="E219" s="199"/>
      <c r="F219" s="199"/>
      <c r="G219" s="199"/>
      <c r="H219" s="199"/>
      <c r="I219" s="199"/>
      <c r="J219" s="175"/>
      <c r="K219" s="175"/>
      <c r="L219" s="175"/>
      <c r="M219" s="175"/>
      <c r="N219" s="175"/>
      <c r="O219" s="175"/>
      <c r="P219" s="175"/>
      <c r="Q219" s="175"/>
      <c r="R219" s="175"/>
      <c r="S219" s="175"/>
      <c r="T219" s="175"/>
      <c r="U219" s="175"/>
      <c r="V219" s="175"/>
      <c r="W219" s="175"/>
      <c r="X219" s="175"/>
    </row>
    <row r="220" spans="1:24" s="222" customFormat="1" x14ac:dyDescent="0.15">
      <c r="A220" s="199"/>
      <c r="B220" s="221"/>
      <c r="C220" s="199"/>
      <c r="D220" s="199"/>
      <c r="E220" s="199"/>
      <c r="F220" s="199"/>
      <c r="G220" s="199"/>
      <c r="H220" s="199"/>
      <c r="I220" s="199"/>
      <c r="J220" s="175"/>
      <c r="K220" s="175"/>
      <c r="L220" s="175"/>
      <c r="M220" s="175"/>
      <c r="N220" s="175"/>
      <c r="O220" s="175"/>
      <c r="P220" s="175"/>
      <c r="Q220" s="175"/>
      <c r="R220" s="175"/>
      <c r="S220" s="175"/>
      <c r="T220" s="175"/>
      <c r="U220" s="175"/>
      <c r="V220" s="175"/>
      <c r="W220" s="175"/>
      <c r="X220" s="175"/>
    </row>
    <row r="221" spans="1:24" s="222" customFormat="1" x14ac:dyDescent="0.15">
      <c r="A221" s="199"/>
      <c r="B221" s="221"/>
      <c r="C221" s="199"/>
      <c r="D221" s="199"/>
      <c r="E221" s="199"/>
      <c r="F221" s="199"/>
      <c r="G221" s="199"/>
      <c r="H221" s="199"/>
      <c r="I221" s="199"/>
      <c r="J221" s="175"/>
      <c r="K221" s="175"/>
      <c r="L221" s="175"/>
      <c r="M221" s="175"/>
      <c r="N221" s="175"/>
      <c r="O221" s="175"/>
      <c r="P221" s="175"/>
      <c r="Q221" s="175"/>
      <c r="R221" s="175"/>
      <c r="S221" s="175"/>
      <c r="T221" s="175"/>
      <c r="U221" s="175"/>
      <c r="V221" s="175"/>
      <c r="W221" s="175"/>
      <c r="X221" s="175"/>
    </row>
    <row r="222" spans="1:24" s="222" customFormat="1" x14ac:dyDescent="0.15">
      <c r="A222" s="199"/>
      <c r="B222" s="221"/>
      <c r="C222" s="199"/>
      <c r="D222" s="199"/>
      <c r="E222" s="199"/>
      <c r="F222" s="199"/>
      <c r="G222" s="199"/>
      <c r="H222" s="199"/>
      <c r="I222" s="199"/>
      <c r="J222" s="175"/>
      <c r="K222" s="175"/>
      <c r="L222" s="175"/>
      <c r="M222" s="175"/>
      <c r="N222" s="175"/>
      <c r="O222" s="175"/>
      <c r="P222" s="175"/>
      <c r="Q222" s="175"/>
      <c r="R222" s="175"/>
      <c r="S222" s="175"/>
      <c r="T222" s="175"/>
      <c r="U222" s="175"/>
      <c r="V222" s="175"/>
      <c r="W222" s="175"/>
      <c r="X222" s="175"/>
    </row>
    <row r="223" spans="1:24" s="222" customFormat="1" x14ac:dyDescent="0.15">
      <c r="A223" s="199"/>
      <c r="B223" s="221"/>
      <c r="C223" s="199"/>
      <c r="D223" s="199"/>
      <c r="E223" s="199"/>
      <c r="F223" s="199"/>
      <c r="G223" s="199"/>
      <c r="H223" s="199"/>
      <c r="I223" s="199"/>
      <c r="J223" s="175"/>
      <c r="K223" s="175"/>
      <c r="L223" s="175"/>
      <c r="M223" s="175"/>
      <c r="N223" s="175"/>
      <c r="O223" s="175"/>
      <c r="P223" s="175"/>
      <c r="Q223" s="175"/>
      <c r="R223" s="175"/>
      <c r="S223" s="175"/>
      <c r="T223" s="175"/>
      <c r="U223" s="175"/>
      <c r="V223" s="175"/>
      <c r="W223" s="175"/>
      <c r="X223" s="175"/>
    </row>
    <row r="224" spans="1:24" s="222" customFormat="1" x14ac:dyDescent="0.15">
      <c r="A224" s="199"/>
      <c r="B224" s="221"/>
      <c r="C224" s="199"/>
      <c r="D224" s="199"/>
      <c r="E224" s="199"/>
      <c r="F224" s="199"/>
      <c r="G224" s="199"/>
      <c r="H224" s="199"/>
      <c r="I224" s="199"/>
      <c r="J224" s="175"/>
      <c r="K224" s="175"/>
      <c r="L224" s="175"/>
      <c r="M224" s="175"/>
      <c r="N224" s="175"/>
      <c r="O224" s="175"/>
      <c r="P224" s="175"/>
      <c r="Q224" s="175"/>
      <c r="R224" s="175"/>
      <c r="S224" s="175"/>
      <c r="T224" s="175"/>
      <c r="U224" s="175"/>
      <c r="V224" s="175"/>
      <c r="W224" s="175"/>
      <c r="X224" s="175"/>
    </row>
    <row r="225" spans="1:24" s="222" customFormat="1" x14ac:dyDescent="0.15">
      <c r="A225" s="199"/>
      <c r="B225" s="221"/>
      <c r="C225" s="199"/>
      <c r="D225" s="199"/>
      <c r="E225" s="199"/>
      <c r="F225" s="199"/>
      <c r="G225" s="199"/>
      <c r="H225" s="199"/>
      <c r="I225" s="199"/>
      <c r="J225" s="175"/>
      <c r="K225" s="175"/>
      <c r="L225" s="175"/>
      <c r="M225" s="175"/>
      <c r="N225" s="175"/>
      <c r="O225" s="175"/>
      <c r="P225" s="175"/>
      <c r="Q225" s="175"/>
      <c r="R225" s="175"/>
      <c r="S225" s="175"/>
      <c r="T225" s="175"/>
      <c r="U225" s="175"/>
      <c r="V225" s="175"/>
      <c r="W225" s="175"/>
      <c r="X225" s="175"/>
    </row>
    <row r="226" spans="1:24" s="222" customFormat="1" x14ac:dyDescent="0.15">
      <c r="A226" s="199"/>
      <c r="B226" s="221"/>
      <c r="C226" s="199"/>
      <c r="D226" s="199"/>
      <c r="E226" s="199"/>
      <c r="F226" s="199"/>
      <c r="G226" s="199"/>
      <c r="H226" s="199"/>
      <c r="I226" s="199"/>
      <c r="J226" s="175"/>
      <c r="K226" s="175"/>
      <c r="L226" s="175"/>
      <c r="M226" s="175"/>
      <c r="N226" s="175"/>
      <c r="O226" s="175"/>
      <c r="P226" s="175"/>
      <c r="Q226" s="175"/>
      <c r="R226" s="175"/>
      <c r="S226" s="175"/>
      <c r="T226" s="175"/>
      <c r="U226" s="175"/>
      <c r="V226" s="175"/>
      <c r="W226" s="175"/>
      <c r="X226" s="175"/>
    </row>
    <row r="227" spans="1:24" s="222" customFormat="1" x14ac:dyDescent="0.15">
      <c r="A227" s="199"/>
      <c r="B227" s="221"/>
      <c r="C227" s="199"/>
      <c r="D227" s="199"/>
      <c r="E227" s="199"/>
      <c r="F227" s="199"/>
      <c r="G227" s="199"/>
      <c r="H227" s="199"/>
      <c r="I227" s="199"/>
      <c r="J227" s="175"/>
      <c r="K227" s="175"/>
      <c r="L227" s="175"/>
      <c r="M227" s="175"/>
      <c r="N227" s="175"/>
      <c r="O227" s="175"/>
      <c r="P227" s="175"/>
      <c r="Q227" s="175"/>
      <c r="R227" s="175"/>
      <c r="S227" s="175"/>
      <c r="T227" s="175"/>
      <c r="U227" s="175"/>
      <c r="V227" s="175"/>
      <c r="W227" s="175"/>
      <c r="X227" s="175"/>
    </row>
    <row r="228" spans="1:24" s="222" customFormat="1" x14ac:dyDescent="0.15">
      <c r="A228" s="199"/>
      <c r="B228" s="221"/>
      <c r="C228" s="199"/>
      <c r="D228" s="199"/>
      <c r="E228" s="199"/>
      <c r="F228" s="199"/>
      <c r="G228" s="199"/>
      <c r="H228" s="199"/>
      <c r="I228" s="199"/>
      <c r="J228" s="175"/>
      <c r="K228" s="175"/>
      <c r="L228" s="175"/>
      <c r="M228" s="175"/>
      <c r="N228" s="175"/>
      <c r="O228" s="175"/>
      <c r="P228" s="175"/>
      <c r="Q228" s="175"/>
      <c r="R228" s="175"/>
      <c r="S228" s="175"/>
      <c r="T228" s="175"/>
      <c r="U228" s="175"/>
      <c r="V228" s="175"/>
      <c r="W228" s="175"/>
      <c r="X228" s="175"/>
    </row>
    <row r="229" spans="1:24" s="222" customFormat="1" x14ac:dyDescent="0.15">
      <c r="A229" s="199"/>
      <c r="B229" s="221"/>
      <c r="C229" s="199"/>
      <c r="D229" s="199"/>
      <c r="E229" s="199"/>
      <c r="F229" s="199"/>
      <c r="G229" s="199"/>
      <c r="H229" s="199"/>
      <c r="I229" s="199"/>
      <c r="J229" s="175"/>
      <c r="K229" s="175"/>
      <c r="L229" s="175"/>
      <c r="M229" s="175"/>
      <c r="N229" s="175"/>
      <c r="O229" s="175"/>
      <c r="P229" s="175"/>
      <c r="Q229" s="175"/>
      <c r="R229" s="175"/>
      <c r="S229" s="175"/>
      <c r="T229" s="175"/>
      <c r="U229" s="175"/>
      <c r="V229" s="175"/>
      <c r="W229" s="175"/>
      <c r="X229" s="175"/>
    </row>
    <row r="230" spans="1:24" s="222" customFormat="1" x14ac:dyDescent="0.15">
      <c r="A230" s="199"/>
      <c r="B230" s="221"/>
      <c r="C230" s="199"/>
      <c r="D230" s="199"/>
      <c r="E230" s="199"/>
      <c r="F230" s="199"/>
      <c r="G230" s="199"/>
      <c r="H230" s="199"/>
      <c r="I230" s="199"/>
      <c r="J230" s="175"/>
      <c r="K230" s="175"/>
      <c r="L230" s="175"/>
      <c r="M230" s="175"/>
      <c r="N230" s="175"/>
      <c r="O230" s="175"/>
      <c r="P230" s="175"/>
      <c r="Q230" s="175"/>
      <c r="R230" s="175"/>
      <c r="S230" s="175"/>
      <c r="T230" s="175"/>
      <c r="U230" s="175"/>
      <c r="V230" s="175"/>
      <c r="W230" s="175"/>
      <c r="X230" s="175"/>
    </row>
    <row r="231" spans="1:24" s="222" customFormat="1" x14ac:dyDescent="0.15">
      <c r="A231" s="199"/>
      <c r="B231" s="221"/>
      <c r="C231" s="199"/>
      <c r="D231" s="199"/>
      <c r="E231" s="199"/>
      <c r="F231" s="199"/>
      <c r="G231" s="199"/>
      <c r="H231" s="199"/>
      <c r="I231" s="199"/>
      <c r="J231" s="175"/>
      <c r="K231" s="175"/>
      <c r="L231" s="175"/>
      <c r="M231" s="175"/>
      <c r="N231" s="175"/>
      <c r="O231" s="175"/>
      <c r="P231" s="175"/>
      <c r="Q231" s="175"/>
      <c r="R231" s="175"/>
      <c r="S231" s="175"/>
      <c r="T231" s="175"/>
      <c r="U231" s="175"/>
      <c r="V231" s="175"/>
      <c r="W231" s="175"/>
      <c r="X231" s="175"/>
    </row>
    <row r="232" spans="1:24" s="222" customFormat="1" x14ac:dyDescent="0.15">
      <c r="A232" s="199"/>
      <c r="B232" s="221"/>
      <c r="C232" s="199"/>
      <c r="D232" s="199"/>
      <c r="E232" s="199"/>
      <c r="F232" s="199"/>
      <c r="G232" s="199"/>
      <c r="H232" s="199"/>
      <c r="I232" s="199"/>
      <c r="J232" s="175"/>
      <c r="K232" s="175"/>
      <c r="L232" s="175"/>
      <c r="M232" s="175"/>
      <c r="N232" s="175"/>
      <c r="O232" s="175"/>
      <c r="P232" s="175"/>
      <c r="Q232" s="175"/>
      <c r="R232" s="175"/>
      <c r="S232" s="175"/>
      <c r="T232" s="175"/>
      <c r="U232" s="175"/>
      <c r="V232" s="175"/>
      <c r="W232" s="175"/>
      <c r="X232" s="175"/>
    </row>
    <row r="233" spans="1:24" s="222" customFormat="1" x14ac:dyDescent="0.15">
      <c r="A233" s="199"/>
      <c r="B233" s="221"/>
      <c r="C233" s="199"/>
      <c r="D233" s="199"/>
      <c r="E233" s="199"/>
      <c r="F233" s="199"/>
      <c r="G233" s="199"/>
      <c r="H233" s="199"/>
      <c r="I233" s="199"/>
      <c r="J233" s="175"/>
      <c r="K233" s="175"/>
      <c r="L233" s="175"/>
      <c r="M233" s="175"/>
      <c r="N233" s="175"/>
      <c r="O233" s="175"/>
      <c r="P233" s="175"/>
      <c r="Q233" s="175"/>
      <c r="R233" s="175"/>
      <c r="S233" s="175"/>
      <c r="T233" s="175"/>
      <c r="U233" s="175"/>
      <c r="V233" s="175"/>
      <c r="W233" s="175"/>
      <c r="X233" s="175"/>
    </row>
    <row r="234" spans="1:24" s="222" customFormat="1" x14ac:dyDescent="0.15">
      <c r="A234" s="199"/>
      <c r="B234" s="221"/>
      <c r="C234" s="199"/>
      <c r="D234" s="199"/>
      <c r="E234" s="199"/>
      <c r="F234" s="199"/>
      <c r="G234" s="199"/>
      <c r="H234" s="199"/>
      <c r="I234" s="199"/>
      <c r="J234" s="175"/>
      <c r="K234" s="175"/>
      <c r="L234" s="175"/>
      <c r="M234" s="175"/>
      <c r="N234" s="175"/>
      <c r="O234" s="175"/>
      <c r="P234" s="175"/>
      <c r="Q234" s="175"/>
      <c r="R234" s="175"/>
      <c r="S234" s="175"/>
      <c r="T234" s="175"/>
      <c r="U234" s="175"/>
      <c r="V234" s="175"/>
      <c r="W234" s="175"/>
      <c r="X234" s="175"/>
    </row>
    <row r="235" spans="1:24" s="222" customFormat="1" x14ac:dyDescent="0.15">
      <c r="A235" s="199"/>
      <c r="B235" s="221"/>
      <c r="C235" s="199"/>
      <c r="D235" s="199"/>
      <c r="E235" s="199"/>
      <c r="F235" s="199"/>
      <c r="G235" s="199"/>
      <c r="H235" s="199"/>
      <c r="I235" s="199"/>
      <c r="J235" s="175"/>
      <c r="K235" s="175"/>
      <c r="L235" s="175"/>
      <c r="M235" s="175"/>
      <c r="N235" s="175"/>
      <c r="O235" s="175"/>
      <c r="P235" s="175"/>
      <c r="Q235" s="175"/>
      <c r="R235" s="175"/>
      <c r="S235" s="175"/>
      <c r="T235" s="175"/>
      <c r="U235" s="175"/>
      <c r="V235" s="175"/>
      <c r="W235" s="175"/>
      <c r="X235" s="175"/>
    </row>
    <row r="236" spans="1:24" s="222" customFormat="1" x14ac:dyDescent="0.15">
      <c r="A236" s="199"/>
      <c r="B236" s="221"/>
      <c r="C236" s="199"/>
      <c r="D236" s="199"/>
      <c r="E236" s="199"/>
      <c r="F236" s="199"/>
      <c r="G236" s="199"/>
      <c r="H236" s="199"/>
      <c r="I236" s="199"/>
      <c r="J236" s="175"/>
      <c r="K236" s="175"/>
      <c r="L236" s="175"/>
      <c r="M236" s="175"/>
      <c r="N236" s="175"/>
      <c r="O236" s="175"/>
      <c r="P236" s="175"/>
      <c r="Q236" s="175"/>
      <c r="R236" s="175"/>
      <c r="S236" s="175"/>
      <c r="T236" s="175"/>
      <c r="U236" s="175"/>
      <c r="V236" s="175"/>
      <c r="W236" s="175"/>
      <c r="X236" s="175"/>
    </row>
    <row r="237" spans="1:24" s="222" customFormat="1" x14ac:dyDescent="0.15">
      <c r="A237" s="199"/>
      <c r="B237" s="221"/>
      <c r="C237" s="199"/>
      <c r="D237" s="199"/>
      <c r="E237" s="199"/>
      <c r="F237" s="199"/>
      <c r="G237" s="199"/>
      <c r="H237" s="199"/>
      <c r="I237" s="199"/>
      <c r="J237" s="175"/>
      <c r="K237" s="175"/>
      <c r="L237" s="175"/>
      <c r="M237" s="175"/>
      <c r="N237" s="175"/>
      <c r="O237" s="175"/>
      <c r="P237" s="175"/>
      <c r="Q237" s="175"/>
      <c r="R237" s="175"/>
      <c r="S237" s="175"/>
      <c r="T237" s="175"/>
      <c r="U237" s="175"/>
      <c r="V237" s="175"/>
      <c r="W237" s="175"/>
      <c r="X237" s="175"/>
    </row>
    <row r="238" spans="1:24" s="222" customFormat="1" x14ac:dyDescent="0.15">
      <c r="A238" s="199"/>
      <c r="B238" s="221"/>
      <c r="C238" s="199"/>
      <c r="D238" s="199"/>
      <c r="E238" s="199"/>
      <c r="F238" s="199"/>
      <c r="G238" s="199"/>
      <c r="H238" s="199"/>
      <c r="I238" s="199"/>
      <c r="J238" s="175"/>
      <c r="K238" s="175"/>
      <c r="L238" s="175"/>
      <c r="M238" s="175"/>
      <c r="N238" s="175"/>
      <c r="O238" s="175"/>
      <c r="P238" s="175"/>
      <c r="Q238" s="175"/>
      <c r="R238" s="175"/>
      <c r="S238" s="175"/>
      <c r="T238" s="175"/>
      <c r="U238" s="175"/>
      <c r="V238" s="175"/>
      <c r="W238" s="175"/>
      <c r="X238" s="175"/>
    </row>
    <row r="239" spans="1:24" s="222" customFormat="1" x14ac:dyDescent="0.15">
      <c r="A239" s="199"/>
      <c r="B239" s="221"/>
      <c r="C239" s="199"/>
      <c r="D239" s="199"/>
      <c r="E239" s="199"/>
      <c r="F239" s="199"/>
      <c r="G239" s="199"/>
      <c r="H239" s="199"/>
      <c r="I239" s="199"/>
      <c r="J239" s="175"/>
      <c r="K239" s="175"/>
      <c r="L239" s="175"/>
      <c r="M239" s="175"/>
      <c r="N239" s="175"/>
      <c r="O239" s="175"/>
      <c r="P239" s="175"/>
      <c r="Q239" s="175"/>
      <c r="R239" s="175"/>
      <c r="S239" s="175"/>
      <c r="T239" s="175"/>
      <c r="U239" s="175"/>
      <c r="V239" s="175"/>
      <c r="W239" s="175"/>
      <c r="X239" s="175"/>
    </row>
    <row r="240" spans="1:24" s="222" customFormat="1" x14ac:dyDescent="0.15">
      <c r="A240" s="199"/>
      <c r="B240" s="221"/>
      <c r="C240" s="199"/>
      <c r="D240" s="199"/>
      <c r="E240" s="199"/>
      <c r="F240" s="199"/>
      <c r="G240" s="199"/>
      <c r="H240" s="199"/>
      <c r="I240" s="199"/>
      <c r="J240" s="175"/>
      <c r="K240" s="175"/>
      <c r="L240" s="175"/>
      <c r="M240" s="175"/>
      <c r="N240" s="175"/>
      <c r="O240" s="175"/>
      <c r="P240" s="175"/>
      <c r="Q240" s="175"/>
      <c r="R240" s="175"/>
      <c r="S240" s="175"/>
      <c r="T240" s="175"/>
      <c r="U240" s="175"/>
      <c r="V240" s="175"/>
      <c r="W240" s="175"/>
      <c r="X240" s="175"/>
    </row>
    <row r="241" spans="1:24" s="222" customFormat="1" x14ac:dyDescent="0.15">
      <c r="A241" s="199"/>
      <c r="B241" s="221"/>
      <c r="C241" s="199"/>
      <c r="D241" s="199"/>
      <c r="E241" s="199"/>
      <c r="F241" s="199"/>
      <c r="G241" s="199"/>
      <c r="H241" s="199"/>
      <c r="I241" s="199"/>
      <c r="J241" s="175"/>
      <c r="K241" s="175"/>
      <c r="L241" s="175"/>
      <c r="M241" s="175"/>
      <c r="N241" s="175"/>
      <c r="O241" s="175"/>
      <c r="P241" s="175"/>
      <c r="Q241" s="175"/>
      <c r="R241" s="175"/>
      <c r="S241" s="175"/>
      <c r="T241" s="175"/>
      <c r="U241" s="175"/>
      <c r="V241" s="175"/>
      <c r="W241" s="175"/>
      <c r="X241" s="175"/>
    </row>
    <row r="242" spans="1:24" s="222" customFormat="1" x14ac:dyDescent="0.15">
      <c r="A242" s="199"/>
      <c r="B242" s="221"/>
      <c r="C242" s="199"/>
      <c r="D242" s="199"/>
      <c r="E242" s="199"/>
      <c r="F242" s="199"/>
      <c r="G242" s="199"/>
      <c r="H242" s="199"/>
      <c r="I242" s="199"/>
      <c r="J242" s="175"/>
      <c r="K242" s="175"/>
      <c r="L242" s="175"/>
      <c r="M242" s="175"/>
      <c r="N242" s="175"/>
      <c r="O242" s="175"/>
      <c r="P242" s="175"/>
      <c r="Q242" s="175"/>
      <c r="R242" s="175"/>
      <c r="S242" s="175"/>
      <c r="T242" s="175"/>
      <c r="U242" s="175"/>
      <c r="V242" s="175"/>
      <c r="W242" s="175"/>
      <c r="X242" s="175"/>
    </row>
    <row r="243" spans="1:24" s="222" customFormat="1" x14ac:dyDescent="0.15">
      <c r="A243" s="199"/>
      <c r="B243" s="221"/>
      <c r="C243" s="199"/>
      <c r="D243" s="199"/>
      <c r="E243" s="199"/>
      <c r="F243" s="199"/>
      <c r="G243" s="199"/>
      <c r="H243" s="199"/>
      <c r="I243" s="199"/>
      <c r="J243" s="175"/>
      <c r="K243" s="175"/>
      <c r="L243" s="175"/>
      <c r="M243" s="175"/>
      <c r="N243" s="175"/>
      <c r="O243" s="175"/>
      <c r="P243" s="175"/>
      <c r="Q243" s="175"/>
      <c r="R243" s="175"/>
      <c r="S243" s="175"/>
      <c r="T243" s="175"/>
      <c r="U243" s="175"/>
      <c r="V243" s="175"/>
      <c r="W243" s="175"/>
      <c r="X243" s="175"/>
    </row>
    <row r="244" spans="1:24" s="222" customFormat="1" x14ac:dyDescent="0.15">
      <c r="A244" s="199"/>
      <c r="B244" s="221"/>
      <c r="C244" s="199"/>
      <c r="D244" s="199"/>
      <c r="E244" s="199"/>
      <c r="F244" s="199"/>
      <c r="G244" s="199"/>
      <c r="H244" s="199"/>
      <c r="I244" s="199"/>
      <c r="J244" s="175"/>
      <c r="K244" s="175"/>
      <c r="L244" s="175"/>
      <c r="M244" s="175"/>
      <c r="N244" s="175"/>
      <c r="O244" s="175"/>
      <c r="P244" s="175"/>
      <c r="Q244" s="175"/>
      <c r="R244" s="175"/>
      <c r="S244" s="175"/>
      <c r="T244" s="175"/>
      <c r="U244" s="175"/>
      <c r="V244" s="175"/>
      <c r="W244" s="175"/>
      <c r="X244" s="175"/>
    </row>
    <row r="245" spans="1:24" s="222" customFormat="1" x14ac:dyDescent="0.15">
      <c r="A245" s="199"/>
      <c r="B245" s="221"/>
      <c r="C245" s="199"/>
      <c r="D245" s="199"/>
      <c r="E245" s="199"/>
      <c r="F245" s="199"/>
      <c r="G245" s="199"/>
      <c r="H245" s="199"/>
      <c r="I245" s="199"/>
      <c r="J245" s="175"/>
      <c r="K245" s="175"/>
      <c r="L245" s="175"/>
      <c r="M245" s="175"/>
      <c r="N245" s="175"/>
      <c r="O245" s="175"/>
      <c r="P245" s="175"/>
      <c r="Q245" s="175"/>
      <c r="R245" s="175"/>
      <c r="S245" s="175"/>
      <c r="T245" s="175"/>
      <c r="U245" s="175"/>
      <c r="V245" s="175"/>
      <c r="W245" s="175"/>
      <c r="X245" s="175"/>
    </row>
    <row r="246" spans="1:24" s="222" customFormat="1" x14ac:dyDescent="0.15">
      <c r="A246" s="199"/>
      <c r="B246" s="221"/>
      <c r="C246" s="199"/>
      <c r="D246" s="199"/>
      <c r="E246" s="199"/>
      <c r="F246" s="199"/>
      <c r="G246" s="199"/>
      <c r="H246" s="199"/>
      <c r="I246" s="199"/>
      <c r="J246" s="175"/>
      <c r="K246" s="175"/>
      <c r="L246" s="175"/>
      <c r="M246" s="175"/>
      <c r="N246" s="175"/>
      <c r="O246" s="175"/>
      <c r="P246" s="175"/>
      <c r="Q246" s="175"/>
      <c r="R246" s="175"/>
      <c r="S246" s="175"/>
      <c r="T246" s="175"/>
      <c r="U246" s="175"/>
      <c r="V246" s="175"/>
      <c r="W246" s="175"/>
      <c r="X246" s="175"/>
    </row>
    <row r="247" spans="1:24" s="222" customFormat="1" x14ac:dyDescent="0.15">
      <c r="A247" s="199"/>
      <c r="B247" s="221"/>
      <c r="C247" s="199"/>
      <c r="D247" s="199"/>
      <c r="E247" s="199"/>
      <c r="F247" s="199"/>
      <c r="G247" s="199"/>
      <c r="H247" s="199"/>
      <c r="I247" s="199"/>
      <c r="J247" s="175"/>
      <c r="K247" s="175"/>
      <c r="L247" s="175"/>
      <c r="M247" s="175"/>
      <c r="N247" s="175"/>
      <c r="O247" s="175"/>
      <c r="P247" s="175"/>
      <c r="Q247" s="175"/>
      <c r="R247" s="175"/>
      <c r="S247" s="175"/>
      <c r="T247" s="175"/>
      <c r="U247" s="175"/>
      <c r="V247" s="175"/>
      <c r="W247" s="175"/>
      <c r="X247" s="175"/>
    </row>
    <row r="248" spans="1:24" s="222" customFormat="1" x14ac:dyDescent="0.15">
      <c r="A248" s="199"/>
      <c r="B248" s="221"/>
      <c r="C248" s="199"/>
      <c r="D248" s="199"/>
      <c r="E248" s="199"/>
      <c r="F248" s="199"/>
      <c r="G248" s="199"/>
      <c r="H248" s="199"/>
      <c r="I248" s="199"/>
      <c r="J248" s="175"/>
      <c r="K248" s="175"/>
      <c r="L248" s="175"/>
      <c r="M248" s="175"/>
      <c r="N248" s="175"/>
      <c r="O248" s="175"/>
      <c r="P248" s="175"/>
      <c r="Q248" s="175"/>
      <c r="R248" s="175"/>
      <c r="S248" s="175"/>
      <c r="T248" s="175"/>
      <c r="U248" s="175"/>
      <c r="V248" s="175"/>
      <c r="W248" s="175"/>
      <c r="X248" s="175"/>
    </row>
    <row r="249" spans="1:24" s="222" customFormat="1" x14ac:dyDescent="0.15">
      <c r="A249" s="199"/>
      <c r="B249" s="221"/>
      <c r="C249" s="199"/>
      <c r="D249" s="199"/>
      <c r="E249" s="199"/>
      <c r="F249" s="199"/>
      <c r="G249" s="199"/>
      <c r="H249" s="199"/>
      <c r="I249" s="199"/>
      <c r="J249" s="175"/>
      <c r="K249" s="175"/>
      <c r="L249" s="175"/>
      <c r="M249" s="175"/>
      <c r="N249" s="175"/>
      <c r="O249" s="175"/>
      <c r="P249" s="175"/>
      <c r="Q249" s="175"/>
      <c r="R249" s="175"/>
      <c r="S249" s="175"/>
      <c r="T249" s="175"/>
      <c r="U249" s="175"/>
      <c r="V249" s="175"/>
      <c r="W249" s="175"/>
      <c r="X249" s="175"/>
    </row>
    <row r="250" spans="1:24" s="222" customFormat="1" x14ac:dyDescent="0.15">
      <c r="A250" s="199"/>
      <c r="B250" s="221"/>
      <c r="C250" s="199"/>
      <c r="D250" s="199"/>
      <c r="E250" s="199"/>
      <c r="F250" s="199"/>
      <c r="G250" s="199"/>
      <c r="H250" s="199"/>
      <c r="I250" s="199"/>
      <c r="J250" s="175"/>
      <c r="K250" s="175"/>
      <c r="L250" s="175"/>
      <c r="M250" s="175"/>
      <c r="N250" s="175"/>
      <c r="O250" s="175"/>
      <c r="P250" s="175"/>
      <c r="Q250" s="175"/>
      <c r="R250" s="175"/>
      <c r="S250" s="175"/>
      <c r="T250" s="175"/>
      <c r="U250" s="175"/>
      <c r="V250" s="175"/>
      <c r="W250" s="175"/>
      <c r="X250" s="175"/>
    </row>
    <row r="251" spans="1:24" s="222" customFormat="1" x14ac:dyDescent="0.15">
      <c r="A251" s="199"/>
      <c r="B251" s="221"/>
      <c r="C251" s="199"/>
      <c r="D251" s="199"/>
      <c r="E251" s="199"/>
      <c r="F251" s="199"/>
      <c r="G251" s="199"/>
      <c r="H251" s="199"/>
      <c r="I251" s="199"/>
      <c r="J251" s="175"/>
      <c r="K251" s="175"/>
      <c r="L251" s="175"/>
      <c r="M251" s="175"/>
      <c r="N251" s="175"/>
      <c r="O251" s="175"/>
      <c r="P251" s="175"/>
      <c r="Q251" s="175"/>
      <c r="R251" s="175"/>
      <c r="S251" s="175"/>
      <c r="T251" s="175"/>
      <c r="U251" s="175"/>
      <c r="V251" s="175"/>
      <c r="W251" s="175"/>
      <c r="X251" s="175"/>
    </row>
    <row r="252" spans="1:24" s="222" customFormat="1" x14ac:dyDescent="0.15">
      <c r="A252" s="199"/>
      <c r="B252" s="221"/>
      <c r="C252" s="199"/>
      <c r="D252" s="199"/>
      <c r="E252" s="199"/>
      <c r="F252" s="199"/>
      <c r="G252" s="199"/>
      <c r="H252" s="199"/>
      <c r="I252" s="199"/>
      <c r="J252" s="175"/>
      <c r="K252" s="175"/>
      <c r="L252" s="175"/>
      <c r="M252" s="175"/>
      <c r="N252" s="175"/>
      <c r="O252" s="175"/>
      <c r="P252" s="175"/>
      <c r="Q252" s="175"/>
      <c r="R252" s="175"/>
      <c r="S252" s="175"/>
      <c r="T252" s="175"/>
      <c r="U252" s="175"/>
      <c r="V252" s="175"/>
      <c r="W252" s="175"/>
      <c r="X252" s="175"/>
    </row>
    <row r="253" spans="1:24" s="222" customFormat="1" x14ac:dyDescent="0.15">
      <c r="A253" s="199"/>
      <c r="B253" s="221"/>
      <c r="C253" s="199"/>
      <c r="D253" s="199"/>
      <c r="E253" s="199"/>
      <c r="F253" s="199"/>
      <c r="G253" s="199"/>
      <c r="H253" s="199"/>
      <c r="I253" s="199"/>
      <c r="J253" s="175"/>
      <c r="K253" s="175"/>
      <c r="L253" s="175"/>
      <c r="M253" s="175"/>
      <c r="N253" s="175"/>
      <c r="O253" s="175"/>
      <c r="P253" s="175"/>
      <c r="Q253" s="175"/>
      <c r="R253" s="175"/>
      <c r="S253" s="175"/>
      <c r="T253" s="175"/>
      <c r="U253" s="175"/>
      <c r="V253" s="175"/>
      <c r="W253" s="175"/>
      <c r="X253" s="175"/>
    </row>
    <row r="254" spans="1:24" s="222" customFormat="1" x14ac:dyDescent="0.15">
      <c r="A254" s="199"/>
      <c r="B254" s="221"/>
      <c r="C254" s="199"/>
      <c r="D254" s="199"/>
      <c r="E254" s="199"/>
      <c r="F254" s="199"/>
      <c r="G254" s="199"/>
      <c r="H254" s="199"/>
      <c r="I254" s="199"/>
      <c r="J254" s="175"/>
      <c r="K254" s="175"/>
      <c r="L254" s="175"/>
      <c r="M254" s="175"/>
      <c r="N254" s="175"/>
      <c r="O254" s="175"/>
      <c r="P254" s="175"/>
      <c r="Q254" s="175"/>
      <c r="R254" s="175"/>
      <c r="S254" s="175"/>
      <c r="T254" s="175"/>
      <c r="U254" s="175"/>
      <c r="V254" s="175"/>
      <c r="W254" s="175"/>
      <c r="X254" s="175"/>
    </row>
    <row r="255" spans="1:24" s="222" customFormat="1" x14ac:dyDescent="0.15">
      <c r="A255" s="199"/>
      <c r="B255" s="221"/>
      <c r="C255" s="199"/>
      <c r="D255" s="199"/>
      <c r="E255" s="199"/>
      <c r="F255" s="199"/>
      <c r="G255" s="199"/>
      <c r="H255" s="199"/>
      <c r="I255" s="199"/>
      <c r="J255" s="175"/>
      <c r="K255" s="175"/>
      <c r="L255" s="175"/>
      <c r="M255" s="175"/>
      <c r="N255" s="175"/>
      <c r="O255" s="175"/>
      <c r="P255" s="175"/>
      <c r="Q255" s="175"/>
      <c r="R255" s="175"/>
      <c r="S255" s="175"/>
      <c r="T255" s="175"/>
      <c r="U255" s="175"/>
      <c r="V255" s="175"/>
      <c r="W255" s="175"/>
      <c r="X255" s="175"/>
    </row>
    <row r="256" spans="1:24" s="222" customFormat="1" x14ac:dyDescent="0.15">
      <c r="A256" s="199"/>
      <c r="B256" s="221"/>
      <c r="C256" s="199"/>
      <c r="D256" s="199"/>
      <c r="E256" s="199"/>
      <c r="F256" s="199"/>
      <c r="G256" s="199"/>
      <c r="H256" s="199"/>
      <c r="I256" s="199"/>
      <c r="J256" s="175"/>
      <c r="K256" s="175"/>
      <c r="L256" s="175"/>
      <c r="M256" s="175"/>
      <c r="N256" s="175"/>
      <c r="O256" s="175"/>
      <c r="P256" s="175"/>
      <c r="Q256" s="175"/>
      <c r="R256" s="175"/>
      <c r="S256" s="175"/>
      <c r="T256" s="175"/>
      <c r="U256" s="175"/>
      <c r="V256" s="175"/>
      <c r="W256" s="175"/>
      <c r="X256" s="175"/>
    </row>
    <row r="257" spans="1:24" s="222" customFormat="1" x14ac:dyDescent="0.15">
      <c r="A257" s="199"/>
      <c r="B257" s="221"/>
      <c r="C257" s="199"/>
      <c r="D257" s="199"/>
      <c r="E257" s="199"/>
      <c r="F257" s="199"/>
      <c r="G257" s="199"/>
      <c r="H257" s="199"/>
      <c r="I257" s="199"/>
      <c r="J257" s="175"/>
      <c r="K257" s="175"/>
      <c r="L257" s="175"/>
      <c r="M257" s="175"/>
      <c r="N257" s="175"/>
      <c r="O257" s="175"/>
      <c r="P257" s="175"/>
      <c r="Q257" s="175"/>
      <c r="R257" s="175"/>
      <c r="S257" s="175"/>
      <c r="T257" s="175"/>
      <c r="U257" s="175"/>
      <c r="V257" s="175"/>
      <c r="W257" s="175"/>
      <c r="X257" s="175"/>
    </row>
    <row r="258" spans="1:24" s="222" customFormat="1" x14ac:dyDescent="0.15">
      <c r="A258" s="199"/>
      <c r="B258" s="221"/>
      <c r="C258" s="199"/>
      <c r="D258" s="199"/>
      <c r="E258" s="199"/>
      <c r="F258" s="199"/>
      <c r="G258" s="199"/>
      <c r="H258" s="199"/>
      <c r="I258" s="199"/>
      <c r="J258" s="175"/>
      <c r="K258" s="175"/>
      <c r="L258" s="175"/>
      <c r="M258" s="175"/>
      <c r="N258" s="175"/>
      <c r="O258" s="175"/>
      <c r="P258" s="175"/>
      <c r="Q258" s="175"/>
      <c r="R258" s="175"/>
      <c r="S258" s="175"/>
      <c r="T258" s="175"/>
      <c r="U258" s="175"/>
      <c r="V258" s="175"/>
      <c r="W258" s="175"/>
      <c r="X258" s="175"/>
    </row>
    <row r="259" spans="1:24" s="222" customFormat="1" x14ac:dyDescent="0.15">
      <c r="A259" s="199"/>
      <c r="B259" s="221"/>
      <c r="C259" s="199"/>
      <c r="D259" s="199"/>
      <c r="E259" s="199"/>
      <c r="F259" s="199"/>
      <c r="G259" s="199"/>
      <c r="H259" s="199"/>
      <c r="I259" s="199"/>
      <c r="J259" s="175"/>
      <c r="K259" s="175"/>
      <c r="L259" s="175"/>
      <c r="M259" s="175"/>
      <c r="N259" s="175"/>
      <c r="O259" s="175"/>
      <c r="P259" s="175"/>
      <c r="Q259" s="175"/>
      <c r="R259" s="175"/>
      <c r="S259" s="175"/>
      <c r="T259" s="175"/>
      <c r="U259" s="175"/>
      <c r="V259" s="175"/>
      <c r="W259" s="175"/>
      <c r="X259" s="175"/>
    </row>
    <row r="260" spans="1:24" s="222" customFormat="1" x14ac:dyDescent="0.15">
      <c r="A260" s="199"/>
      <c r="B260" s="221"/>
      <c r="C260" s="199"/>
      <c r="D260" s="199"/>
      <c r="E260" s="199"/>
      <c r="F260" s="199"/>
      <c r="G260" s="199"/>
      <c r="H260" s="199"/>
      <c r="I260" s="199"/>
      <c r="J260" s="175"/>
      <c r="K260" s="175"/>
      <c r="L260" s="175"/>
      <c r="M260" s="175"/>
      <c r="N260" s="175"/>
      <c r="O260" s="175"/>
      <c r="P260" s="175"/>
      <c r="Q260" s="175"/>
      <c r="R260" s="175"/>
      <c r="S260" s="175"/>
      <c r="T260" s="175"/>
      <c r="U260" s="175"/>
      <c r="V260" s="175"/>
      <c r="W260" s="175"/>
      <c r="X260" s="175"/>
    </row>
    <row r="261" spans="1:24" s="222" customFormat="1" x14ac:dyDescent="0.15">
      <c r="A261" s="199"/>
      <c r="B261" s="221"/>
      <c r="C261" s="199"/>
      <c r="D261" s="199"/>
      <c r="E261" s="199"/>
      <c r="F261" s="199"/>
      <c r="G261" s="199"/>
      <c r="H261" s="199"/>
      <c r="I261" s="199"/>
      <c r="J261" s="175"/>
      <c r="K261" s="175"/>
      <c r="L261" s="175"/>
      <c r="M261" s="175"/>
      <c r="N261" s="175"/>
      <c r="O261" s="175"/>
      <c r="P261" s="175"/>
      <c r="Q261" s="175"/>
      <c r="R261" s="175"/>
      <c r="S261" s="175"/>
      <c r="T261" s="175"/>
      <c r="U261" s="175"/>
      <c r="V261" s="175"/>
      <c r="W261" s="175"/>
      <c r="X261" s="175"/>
    </row>
    <row r="262" spans="1:24" s="222" customFormat="1" x14ac:dyDescent="0.15">
      <c r="A262" s="199"/>
      <c r="B262" s="221"/>
      <c r="C262" s="199"/>
      <c r="D262" s="199"/>
      <c r="E262" s="199"/>
      <c r="F262" s="199"/>
      <c r="G262" s="199"/>
      <c r="H262" s="199"/>
      <c r="I262" s="199"/>
      <c r="J262" s="175"/>
      <c r="K262" s="175"/>
      <c r="L262" s="175"/>
      <c r="M262" s="175"/>
      <c r="N262" s="175"/>
      <c r="O262" s="175"/>
      <c r="P262" s="175"/>
      <c r="Q262" s="175"/>
      <c r="R262" s="175"/>
      <c r="S262" s="175"/>
      <c r="T262" s="175"/>
      <c r="U262" s="175"/>
      <c r="V262" s="175"/>
      <c r="W262" s="175"/>
      <c r="X262" s="175"/>
    </row>
    <row r="263" spans="1:24" s="222" customFormat="1" x14ac:dyDescent="0.15">
      <c r="A263" s="199"/>
      <c r="B263" s="221"/>
      <c r="C263" s="199"/>
      <c r="D263" s="199"/>
      <c r="E263" s="199"/>
      <c r="F263" s="199"/>
      <c r="G263" s="199"/>
      <c r="H263" s="199"/>
      <c r="I263" s="199"/>
      <c r="J263" s="175"/>
      <c r="K263" s="175"/>
      <c r="L263" s="175"/>
      <c r="M263" s="175"/>
      <c r="N263" s="175"/>
      <c r="O263" s="175"/>
      <c r="P263" s="175"/>
      <c r="Q263" s="175"/>
      <c r="R263" s="175"/>
      <c r="S263" s="175"/>
      <c r="T263" s="175"/>
      <c r="U263" s="175"/>
      <c r="V263" s="175"/>
      <c r="W263" s="175"/>
      <c r="X263" s="175"/>
    </row>
    <row r="264" spans="1:24" s="222" customFormat="1" x14ac:dyDescent="0.15">
      <c r="A264" s="199"/>
      <c r="B264" s="221"/>
      <c r="C264" s="199"/>
      <c r="D264" s="199"/>
      <c r="E264" s="199"/>
      <c r="F264" s="199"/>
      <c r="G264" s="199"/>
      <c r="H264" s="199"/>
      <c r="I264" s="199"/>
      <c r="J264" s="175"/>
      <c r="K264" s="175"/>
      <c r="L264" s="175"/>
      <c r="M264" s="175"/>
      <c r="N264" s="175"/>
      <c r="O264" s="175"/>
      <c r="P264" s="175"/>
      <c r="Q264" s="175"/>
      <c r="R264" s="175"/>
      <c r="S264" s="175"/>
      <c r="T264" s="175"/>
      <c r="U264" s="175"/>
      <c r="V264" s="175"/>
      <c r="W264" s="175"/>
      <c r="X264" s="175"/>
    </row>
    <row r="265" spans="1:24" s="222" customFormat="1" x14ac:dyDescent="0.15">
      <c r="A265" s="199"/>
      <c r="B265" s="221"/>
      <c r="C265" s="199"/>
      <c r="D265" s="199"/>
      <c r="E265" s="199"/>
      <c r="F265" s="199"/>
      <c r="G265" s="199"/>
      <c r="H265" s="199"/>
      <c r="I265" s="199"/>
      <c r="J265" s="175"/>
      <c r="K265" s="175"/>
      <c r="L265" s="175"/>
      <c r="M265" s="175"/>
      <c r="N265" s="175"/>
      <c r="O265" s="175"/>
      <c r="P265" s="175"/>
      <c r="Q265" s="175"/>
      <c r="R265" s="175"/>
      <c r="S265" s="175"/>
      <c r="T265" s="175"/>
      <c r="U265" s="175"/>
      <c r="V265" s="175"/>
      <c r="W265" s="175"/>
      <c r="X265" s="175"/>
    </row>
    <row r="266" spans="1:24" s="222" customFormat="1" x14ac:dyDescent="0.15">
      <c r="A266" s="199"/>
      <c r="B266" s="221"/>
      <c r="C266" s="199"/>
      <c r="D266" s="199"/>
      <c r="E266" s="199"/>
      <c r="F266" s="199"/>
      <c r="G266" s="199"/>
      <c r="H266" s="199"/>
      <c r="I266" s="199"/>
      <c r="J266" s="175"/>
      <c r="K266" s="175"/>
      <c r="L266" s="175"/>
      <c r="M266" s="175"/>
      <c r="N266" s="175"/>
      <c r="O266" s="175"/>
      <c r="P266" s="175"/>
      <c r="Q266" s="175"/>
      <c r="R266" s="175"/>
      <c r="S266" s="175"/>
      <c r="T266" s="175"/>
      <c r="U266" s="175"/>
      <c r="V266" s="175"/>
      <c r="W266" s="175"/>
      <c r="X266" s="175"/>
    </row>
    <row r="267" spans="1:24" s="222" customFormat="1" x14ac:dyDescent="0.15">
      <c r="A267" s="199"/>
      <c r="B267" s="221"/>
      <c r="C267" s="199"/>
      <c r="D267" s="199"/>
      <c r="E267" s="199"/>
      <c r="F267" s="199"/>
      <c r="G267" s="199"/>
      <c r="H267" s="199"/>
      <c r="I267" s="199"/>
      <c r="J267" s="175"/>
      <c r="K267" s="175"/>
      <c r="L267" s="175"/>
      <c r="M267" s="175"/>
      <c r="N267" s="175"/>
      <c r="O267" s="175"/>
      <c r="P267" s="175"/>
      <c r="Q267" s="175"/>
      <c r="R267" s="175"/>
      <c r="S267" s="175"/>
      <c r="T267" s="175"/>
      <c r="U267" s="175"/>
      <c r="V267" s="175"/>
      <c r="W267" s="175"/>
      <c r="X267" s="175"/>
    </row>
    <row r="268" spans="1:24" s="222" customFormat="1" x14ac:dyDescent="0.15">
      <c r="A268" s="199"/>
      <c r="B268" s="221"/>
      <c r="C268" s="199"/>
      <c r="D268" s="199"/>
      <c r="E268" s="199"/>
      <c r="F268" s="199"/>
      <c r="G268" s="199"/>
      <c r="H268" s="199"/>
      <c r="I268" s="199"/>
      <c r="J268" s="175"/>
      <c r="K268" s="175"/>
      <c r="L268" s="175"/>
      <c r="M268" s="175"/>
      <c r="N268" s="175"/>
      <c r="O268" s="175"/>
      <c r="P268" s="175"/>
      <c r="Q268" s="175"/>
      <c r="R268" s="175"/>
      <c r="S268" s="175"/>
      <c r="T268" s="175"/>
      <c r="U268" s="175"/>
      <c r="V268" s="175"/>
      <c r="W268" s="175"/>
      <c r="X268" s="175"/>
    </row>
    <row r="269" spans="1:24" s="222" customFormat="1" x14ac:dyDescent="0.15">
      <c r="A269" s="199"/>
      <c r="B269" s="221"/>
      <c r="C269" s="199"/>
      <c r="D269" s="199"/>
      <c r="E269" s="199"/>
      <c r="F269" s="199"/>
      <c r="G269" s="199"/>
      <c r="H269" s="199"/>
      <c r="I269" s="199"/>
      <c r="J269" s="175"/>
      <c r="K269" s="175"/>
      <c r="L269" s="175"/>
      <c r="M269" s="175"/>
      <c r="N269" s="175"/>
      <c r="O269" s="175"/>
      <c r="P269" s="175"/>
      <c r="Q269" s="175"/>
      <c r="R269" s="175"/>
      <c r="S269" s="175"/>
      <c r="T269" s="175"/>
      <c r="U269" s="175"/>
      <c r="V269" s="175"/>
      <c r="W269" s="175"/>
      <c r="X269" s="175"/>
    </row>
    <row r="270" spans="1:24" s="222" customFormat="1" x14ac:dyDescent="0.15">
      <c r="A270" s="199"/>
      <c r="B270" s="221"/>
      <c r="C270" s="199"/>
      <c r="D270" s="199"/>
      <c r="E270" s="199"/>
      <c r="F270" s="199"/>
      <c r="G270" s="199"/>
      <c r="H270" s="199"/>
      <c r="I270" s="199"/>
      <c r="J270" s="175"/>
      <c r="K270" s="175"/>
      <c r="L270" s="175"/>
      <c r="M270" s="175"/>
      <c r="N270" s="175"/>
      <c r="O270" s="175"/>
      <c r="P270" s="175"/>
      <c r="Q270" s="175"/>
      <c r="R270" s="175"/>
      <c r="S270" s="175"/>
      <c r="T270" s="175"/>
      <c r="U270" s="175"/>
      <c r="V270" s="175"/>
      <c r="W270" s="175"/>
      <c r="X270" s="175"/>
    </row>
    <row r="271" spans="1:24" s="222" customFormat="1" x14ac:dyDescent="0.15">
      <c r="A271" s="199"/>
      <c r="B271" s="221"/>
      <c r="C271" s="199"/>
      <c r="D271" s="199"/>
      <c r="E271" s="199"/>
      <c r="F271" s="199"/>
      <c r="G271" s="199"/>
      <c r="H271" s="199"/>
      <c r="I271" s="199"/>
      <c r="J271" s="175"/>
      <c r="K271" s="175"/>
      <c r="L271" s="175"/>
      <c r="M271" s="175"/>
      <c r="N271" s="175"/>
      <c r="O271" s="175"/>
      <c r="P271" s="175"/>
      <c r="Q271" s="175"/>
      <c r="R271" s="175"/>
      <c r="S271" s="175"/>
      <c r="T271" s="175"/>
      <c r="U271" s="175"/>
      <c r="V271" s="175"/>
      <c r="W271" s="175"/>
      <c r="X271" s="175"/>
    </row>
    <row r="272" spans="1:24" s="222" customFormat="1" x14ac:dyDescent="0.15">
      <c r="A272" s="199"/>
      <c r="B272" s="221"/>
      <c r="C272" s="199"/>
      <c r="D272" s="199"/>
      <c r="E272" s="199"/>
      <c r="F272" s="199"/>
      <c r="G272" s="199"/>
      <c r="H272" s="199"/>
      <c r="I272" s="199"/>
      <c r="J272" s="175"/>
      <c r="K272" s="175"/>
      <c r="L272" s="175"/>
      <c r="M272" s="175"/>
      <c r="N272" s="175"/>
      <c r="O272" s="175"/>
      <c r="P272" s="175"/>
      <c r="Q272" s="175"/>
      <c r="R272" s="175"/>
      <c r="S272" s="175"/>
      <c r="T272" s="175"/>
      <c r="U272" s="175"/>
      <c r="V272" s="175"/>
      <c r="W272" s="175"/>
      <c r="X272" s="175"/>
    </row>
    <row r="273" spans="1:24" s="222" customFormat="1" x14ac:dyDescent="0.15">
      <c r="A273" s="199"/>
      <c r="B273" s="221"/>
      <c r="C273" s="199"/>
      <c r="D273" s="199"/>
      <c r="E273" s="199"/>
      <c r="F273" s="199"/>
      <c r="G273" s="199"/>
      <c r="H273" s="199"/>
      <c r="I273" s="199"/>
      <c r="J273" s="175"/>
      <c r="K273" s="175"/>
      <c r="L273" s="175"/>
      <c r="M273" s="175"/>
      <c r="N273" s="175"/>
      <c r="O273" s="175"/>
      <c r="P273" s="175"/>
      <c r="Q273" s="175"/>
      <c r="R273" s="175"/>
      <c r="S273" s="175"/>
      <c r="T273" s="175"/>
      <c r="U273" s="175"/>
      <c r="V273" s="175"/>
      <c r="W273" s="175"/>
      <c r="X273" s="175"/>
    </row>
    <row r="274" spans="1:24" s="222" customFormat="1" x14ac:dyDescent="0.15">
      <c r="A274" s="199"/>
      <c r="B274" s="221"/>
      <c r="C274" s="199"/>
      <c r="D274" s="199"/>
      <c r="E274" s="199"/>
      <c r="F274" s="199"/>
      <c r="G274" s="199"/>
      <c r="H274" s="199"/>
      <c r="I274" s="199"/>
      <c r="J274" s="175"/>
      <c r="K274" s="175"/>
      <c r="L274" s="175"/>
      <c r="M274" s="175"/>
      <c r="N274" s="175"/>
      <c r="O274" s="175"/>
      <c r="P274" s="175"/>
      <c r="Q274" s="175"/>
      <c r="R274" s="175"/>
      <c r="S274" s="175"/>
      <c r="T274" s="175"/>
      <c r="U274" s="175"/>
      <c r="V274" s="175"/>
      <c r="W274" s="175"/>
      <c r="X274" s="175"/>
    </row>
    <row r="275" spans="1:24" s="222" customFormat="1" x14ac:dyDescent="0.15">
      <c r="A275" s="199"/>
      <c r="B275" s="221"/>
      <c r="C275" s="199"/>
      <c r="D275" s="199"/>
      <c r="E275" s="199"/>
      <c r="F275" s="199"/>
      <c r="G275" s="199"/>
      <c r="H275" s="199"/>
      <c r="I275" s="199"/>
      <c r="J275" s="175"/>
      <c r="K275" s="175"/>
      <c r="L275" s="175"/>
      <c r="M275" s="175"/>
      <c r="N275" s="175"/>
      <c r="O275" s="175"/>
      <c r="P275" s="175"/>
      <c r="Q275" s="175"/>
      <c r="R275" s="175"/>
      <c r="S275" s="175"/>
      <c r="T275" s="175"/>
      <c r="U275" s="175"/>
      <c r="V275" s="175"/>
      <c r="W275" s="175"/>
      <c r="X275" s="175"/>
    </row>
    <row r="276" spans="1:24" s="222" customFormat="1" x14ac:dyDescent="0.15">
      <c r="A276" s="199"/>
      <c r="B276" s="221"/>
      <c r="C276" s="199"/>
      <c r="D276" s="199"/>
      <c r="E276" s="199"/>
      <c r="F276" s="199"/>
      <c r="G276" s="199"/>
      <c r="H276" s="199"/>
      <c r="I276" s="199"/>
      <c r="J276" s="175"/>
      <c r="K276" s="175"/>
      <c r="L276" s="175"/>
      <c r="M276" s="175"/>
      <c r="N276" s="175"/>
      <c r="O276" s="175"/>
      <c r="P276" s="175"/>
      <c r="Q276" s="175"/>
      <c r="R276" s="175"/>
      <c r="S276" s="175"/>
      <c r="T276" s="175"/>
      <c r="U276" s="175"/>
      <c r="V276" s="175"/>
      <c r="W276" s="175"/>
      <c r="X276" s="175"/>
    </row>
    <row r="277" spans="1:24" s="222" customFormat="1" x14ac:dyDescent="0.15">
      <c r="A277" s="199"/>
      <c r="B277" s="221"/>
      <c r="C277" s="199"/>
      <c r="D277" s="199"/>
      <c r="E277" s="199"/>
      <c r="F277" s="199"/>
      <c r="G277" s="199"/>
      <c r="H277" s="199"/>
      <c r="I277" s="199"/>
      <c r="J277" s="175"/>
      <c r="K277" s="175"/>
      <c r="L277" s="175"/>
      <c r="M277" s="175"/>
      <c r="N277" s="175"/>
      <c r="O277" s="175"/>
      <c r="P277" s="175"/>
      <c r="Q277" s="175"/>
      <c r="R277" s="175"/>
      <c r="S277" s="175"/>
      <c r="T277" s="175"/>
      <c r="U277" s="175"/>
      <c r="V277" s="175"/>
      <c r="W277" s="175"/>
      <c r="X277" s="175"/>
    </row>
    <row r="278" spans="1:24" s="222" customFormat="1" x14ac:dyDescent="0.15">
      <c r="A278" s="199"/>
      <c r="B278" s="221"/>
      <c r="C278" s="199"/>
      <c r="D278" s="199"/>
      <c r="E278" s="199"/>
      <c r="F278" s="199"/>
      <c r="G278" s="199"/>
      <c r="H278" s="199"/>
      <c r="I278" s="199"/>
      <c r="J278" s="175"/>
      <c r="K278" s="175"/>
      <c r="L278" s="175"/>
      <c r="M278" s="175"/>
      <c r="N278" s="175"/>
      <c r="O278" s="175"/>
      <c r="P278" s="175"/>
      <c r="Q278" s="175"/>
      <c r="R278" s="175"/>
      <c r="S278" s="175"/>
      <c r="T278" s="175"/>
      <c r="U278" s="175"/>
      <c r="V278" s="175"/>
      <c r="W278" s="175"/>
      <c r="X278" s="175"/>
    </row>
    <row r="279" spans="1:24" s="222" customFormat="1" x14ac:dyDescent="0.15">
      <c r="A279" s="199"/>
      <c r="B279" s="221"/>
      <c r="C279" s="199"/>
      <c r="D279" s="199"/>
      <c r="E279" s="199"/>
      <c r="F279" s="199"/>
      <c r="G279" s="199"/>
      <c r="H279" s="199"/>
      <c r="I279" s="199"/>
      <c r="J279" s="175"/>
      <c r="K279" s="175"/>
      <c r="L279" s="175"/>
      <c r="M279" s="175"/>
      <c r="N279" s="175"/>
      <c r="O279" s="175"/>
      <c r="P279" s="175"/>
      <c r="Q279" s="175"/>
      <c r="R279" s="175"/>
      <c r="S279" s="175"/>
      <c r="T279" s="175"/>
      <c r="U279" s="175"/>
      <c r="V279" s="175"/>
      <c r="W279" s="175"/>
      <c r="X279" s="175"/>
    </row>
    <row r="280" spans="1:24" s="222" customFormat="1" x14ac:dyDescent="0.15">
      <c r="A280" s="199"/>
      <c r="B280" s="221"/>
      <c r="C280" s="199"/>
      <c r="D280" s="199"/>
      <c r="E280" s="199"/>
      <c r="F280" s="199"/>
      <c r="G280" s="199"/>
      <c r="H280" s="199"/>
      <c r="I280" s="199"/>
      <c r="J280" s="175"/>
      <c r="K280" s="175"/>
      <c r="L280" s="175"/>
      <c r="M280" s="175"/>
      <c r="N280" s="175"/>
      <c r="O280" s="175"/>
      <c r="P280" s="175"/>
      <c r="Q280" s="175"/>
      <c r="R280" s="175"/>
      <c r="S280" s="175"/>
      <c r="T280" s="175"/>
      <c r="U280" s="175"/>
      <c r="V280" s="175"/>
      <c r="W280" s="175"/>
      <c r="X280" s="175"/>
    </row>
    <row r="281" spans="1:24" s="222" customFormat="1" x14ac:dyDescent="0.15">
      <c r="A281" s="199"/>
      <c r="B281" s="221"/>
      <c r="C281" s="199"/>
      <c r="D281" s="199"/>
      <c r="E281" s="199"/>
      <c r="F281" s="199"/>
      <c r="G281" s="199"/>
      <c r="H281" s="199"/>
      <c r="I281" s="199"/>
      <c r="J281" s="175"/>
      <c r="K281" s="175"/>
      <c r="L281" s="175"/>
      <c r="M281" s="175"/>
      <c r="N281" s="175"/>
      <c r="O281" s="175"/>
      <c r="P281" s="175"/>
      <c r="Q281" s="175"/>
      <c r="R281" s="175"/>
      <c r="S281" s="175"/>
      <c r="T281" s="175"/>
      <c r="U281" s="175"/>
      <c r="V281" s="175"/>
      <c r="W281" s="175"/>
      <c r="X281" s="175"/>
    </row>
    <row r="282" spans="1:24" s="222" customFormat="1" x14ac:dyDescent="0.15">
      <c r="A282" s="199"/>
      <c r="B282" s="221"/>
      <c r="C282" s="199"/>
      <c r="D282" s="199"/>
      <c r="E282" s="199"/>
      <c r="F282" s="199"/>
      <c r="G282" s="199"/>
      <c r="H282" s="199"/>
      <c r="I282" s="199"/>
      <c r="J282" s="175"/>
      <c r="K282" s="175"/>
      <c r="L282" s="175"/>
      <c r="M282" s="175"/>
      <c r="N282" s="175"/>
      <c r="O282" s="175"/>
      <c r="P282" s="175"/>
      <c r="Q282" s="175"/>
      <c r="R282" s="175"/>
      <c r="S282" s="175"/>
      <c r="T282" s="175"/>
      <c r="U282" s="175"/>
      <c r="V282" s="175"/>
      <c r="W282" s="175"/>
      <c r="X282" s="175"/>
    </row>
    <row r="283" spans="1:24" s="222" customFormat="1" x14ac:dyDescent="0.15">
      <c r="A283" s="199"/>
      <c r="B283" s="221"/>
      <c r="C283" s="199"/>
      <c r="D283" s="199"/>
      <c r="E283" s="199"/>
      <c r="F283" s="199"/>
      <c r="G283" s="199"/>
      <c r="H283" s="199"/>
      <c r="I283" s="199"/>
      <c r="J283" s="175"/>
      <c r="K283" s="175"/>
      <c r="L283" s="175"/>
      <c r="M283" s="175"/>
      <c r="N283" s="175"/>
      <c r="O283" s="175"/>
      <c r="P283" s="175"/>
      <c r="Q283" s="175"/>
      <c r="R283" s="175"/>
      <c r="S283" s="175"/>
      <c r="T283" s="175"/>
      <c r="U283" s="175"/>
      <c r="V283" s="175"/>
      <c r="W283" s="175"/>
      <c r="X283" s="175"/>
    </row>
    <row r="284" spans="1:24" s="222" customFormat="1" x14ac:dyDescent="0.15">
      <c r="A284" s="199"/>
      <c r="B284" s="221"/>
      <c r="C284" s="199"/>
      <c r="D284" s="199"/>
      <c r="E284" s="199"/>
      <c r="F284" s="199"/>
      <c r="G284" s="199"/>
      <c r="H284" s="199"/>
      <c r="I284" s="199"/>
      <c r="J284" s="175"/>
      <c r="K284" s="175"/>
      <c r="L284" s="175"/>
      <c r="M284" s="175"/>
      <c r="N284" s="175"/>
      <c r="O284" s="175"/>
      <c r="P284" s="175"/>
      <c r="Q284" s="175"/>
      <c r="R284" s="175"/>
      <c r="S284" s="175"/>
      <c r="T284" s="175"/>
      <c r="U284" s="175"/>
      <c r="V284" s="175"/>
      <c r="W284" s="175"/>
      <c r="X284" s="175"/>
    </row>
    <row r="285" spans="1:24" s="222" customFormat="1" x14ac:dyDescent="0.15">
      <c r="A285" s="199"/>
      <c r="B285" s="221"/>
      <c r="C285" s="199"/>
      <c r="D285" s="199"/>
      <c r="E285" s="199"/>
      <c r="F285" s="199"/>
      <c r="G285" s="199"/>
      <c r="H285" s="199"/>
      <c r="I285" s="199"/>
      <c r="J285" s="175"/>
      <c r="K285" s="175"/>
      <c r="L285" s="175"/>
      <c r="M285" s="175"/>
      <c r="N285" s="175"/>
      <c r="O285" s="175"/>
      <c r="P285" s="175"/>
      <c r="Q285" s="175"/>
      <c r="R285" s="175"/>
      <c r="S285" s="175"/>
      <c r="T285" s="175"/>
      <c r="U285" s="175"/>
      <c r="V285" s="175"/>
      <c r="W285" s="175"/>
      <c r="X285" s="175"/>
    </row>
    <row r="286" spans="1:24" s="222" customFormat="1" x14ac:dyDescent="0.15">
      <c r="A286" s="199"/>
      <c r="B286" s="221"/>
      <c r="C286" s="199"/>
      <c r="D286" s="199"/>
      <c r="E286" s="199"/>
      <c r="F286" s="199"/>
      <c r="G286" s="199"/>
      <c r="H286" s="199"/>
      <c r="I286" s="199"/>
      <c r="J286" s="175"/>
      <c r="K286" s="175"/>
      <c r="L286" s="175"/>
      <c r="M286" s="175"/>
      <c r="N286" s="175"/>
      <c r="O286" s="175"/>
      <c r="P286" s="175"/>
      <c r="Q286" s="175"/>
      <c r="R286" s="175"/>
      <c r="S286" s="175"/>
      <c r="T286" s="175"/>
      <c r="U286" s="175"/>
      <c r="V286" s="175"/>
      <c r="W286" s="175"/>
      <c r="X286" s="175"/>
    </row>
    <row r="287" spans="1:24" s="222" customFormat="1" x14ac:dyDescent="0.15">
      <c r="A287" s="199"/>
      <c r="B287" s="221"/>
      <c r="C287" s="199"/>
      <c r="D287" s="199"/>
      <c r="E287" s="199"/>
      <c r="F287" s="199"/>
      <c r="G287" s="199"/>
      <c r="H287" s="199"/>
      <c r="I287" s="199"/>
      <c r="J287" s="175"/>
      <c r="K287" s="175"/>
      <c r="L287" s="175"/>
      <c r="M287" s="175"/>
      <c r="N287" s="175"/>
      <c r="O287" s="175"/>
      <c r="P287" s="175"/>
      <c r="Q287" s="175"/>
      <c r="R287" s="175"/>
      <c r="S287" s="175"/>
      <c r="T287" s="175"/>
      <c r="U287" s="175"/>
      <c r="V287" s="175"/>
      <c r="W287" s="175"/>
      <c r="X287" s="175"/>
    </row>
    <row r="288" spans="1:24" s="222" customFormat="1" x14ac:dyDescent="0.15">
      <c r="A288" s="199"/>
      <c r="B288" s="221"/>
      <c r="C288" s="199"/>
      <c r="D288" s="199"/>
      <c r="E288" s="199"/>
      <c r="F288" s="199"/>
      <c r="G288" s="199"/>
      <c r="H288" s="199"/>
      <c r="I288" s="199"/>
      <c r="J288" s="175"/>
      <c r="K288" s="175"/>
      <c r="L288" s="175"/>
      <c r="M288" s="175"/>
      <c r="N288" s="175"/>
      <c r="O288" s="175"/>
      <c r="P288" s="175"/>
      <c r="Q288" s="175"/>
      <c r="R288" s="175"/>
      <c r="S288" s="175"/>
      <c r="T288" s="175"/>
      <c r="U288" s="175"/>
      <c r="V288" s="175"/>
      <c r="W288" s="175"/>
      <c r="X288" s="175"/>
    </row>
    <row r="289" spans="1:24" s="222" customFormat="1" x14ac:dyDescent="0.15">
      <c r="A289" s="199"/>
      <c r="B289" s="221"/>
      <c r="C289" s="199"/>
      <c r="D289" s="199"/>
      <c r="E289" s="199"/>
      <c r="F289" s="199"/>
      <c r="G289" s="199"/>
      <c r="H289" s="199"/>
      <c r="I289" s="199"/>
      <c r="J289" s="175"/>
      <c r="K289" s="175"/>
      <c r="L289" s="175"/>
      <c r="M289" s="175"/>
      <c r="N289" s="175"/>
      <c r="O289" s="175"/>
      <c r="P289" s="175"/>
      <c r="Q289" s="175"/>
      <c r="R289" s="175"/>
      <c r="S289" s="175"/>
      <c r="T289" s="175"/>
      <c r="U289" s="175"/>
      <c r="V289" s="175"/>
      <c r="W289" s="175"/>
      <c r="X289" s="175"/>
    </row>
    <row r="290" spans="1:24" s="222" customFormat="1" x14ac:dyDescent="0.15">
      <c r="A290" s="199"/>
      <c r="B290" s="221"/>
      <c r="C290" s="199"/>
      <c r="D290" s="199"/>
      <c r="E290" s="199"/>
      <c r="F290" s="199"/>
      <c r="G290" s="199"/>
      <c r="H290" s="199"/>
      <c r="I290" s="199"/>
      <c r="J290" s="175"/>
      <c r="K290" s="175"/>
      <c r="L290" s="175"/>
      <c r="M290" s="175"/>
      <c r="N290" s="175"/>
      <c r="O290" s="175"/>
      <c r="P290" s="175"/>
      <c r="Q290" s="175"/>
      <c r="R290" s="175"/>
      <c r="S290" s="175"/>
      <c r="T290" s="175"/>
      <c r="U290" s="175"/>
      <c r="V290" s="175"/>
      <c r="W290" s="175"/>
      <c r="X290" s="175"/>
    </row>
    <row r="291" spans="1:24" s="222" customFormat="1" x14ac:dyDescent="0.15">
      <c r="A291" s="199"/>
      <c r="B291" s="221"/>
      <c r="C291" s="199"/>
      <c r="D291" s="199"/>
      <c r="E291" s="199"/>
      <c r="F291" s="199"/>
      <c r="G291" s="199"/>
      <c r="H291" s="199"/>
      <c r="I291" s="199"/>
      <c r="J291" s="175"/>
      <c r="K291" s="175"/>
      <c r="L291" s="175"/>
      <c r="M291" s="175"/>
      <c r="N291" s="175"/>
      <c r="O291" s="175"/>
      <c r="P291" s="175"/>
      <c r="Q291" s="175"/>
      <c r="R291" s="175"/>
      <c r="S291" s="175"/>
      <c r="T291" s="175"/>
      <c r="U291" s="175"/>
      <c r="V291" s="175"/>
      <c r="W291" s="175"/>
      <c r="X291" s="175"/>
    </row>
    <row r="292" spans="1:24" s="222" customFormat="1" x14ac:dyDescent="0.15">
      <c r="A292" s="199"/>
      <c r="B292" s="221"/>
      <c r="C292" s="199"/>
      <c r="D292" s="199"/>
      <c r="E292" s="199"/>
      <c r="F292" s="199"/>
      <c r="G292" s="199"/>
      <c r="H292" s="199"/>
      <c r="I292" s="199"/>
      <c r="J292" s="175"/>
      <c r="K292" s="175"/>
      <c r="L292" s="175"/>
      <c r="M292" s="175"/>
      <c r="N292" s="175"/>
      <c r="O292" s="175"/>
      <c r="P292" s="175"/>
      <c r="Q292" s="175"/>
      <c r="R292" s="175"/>
      <c r="S292" s="175"/>
      <c r="T292" s="175"/>
      <c r="U292" s="175"/>
      <c r="V292" s="175"/>
      <c r="W292" s="175"/>
      <c r="X292" s="175"/>
    </row>
    <row r="293" spans="1:24" s="222" customFormat="1" x14ac:dyDescent="0.15">
      <c r="A293" s="199"/>
      <c r="B293" s="221"/>
      <c r="C293" s="199"/>
      <c r="D293" s="199"/>
      <c r="E293" s="199"/>
      <c r="F293" s="199"/>
      <c r="G293" s="199"/>
      <c r="H293" s="199"/>
      <c r="I293" s="199"/>
      <c r="J293" s="175"/>
      <c r="K293" s="175"/>
      <c r="L293" s="175"/>
      <c r="M293" s="175"/>
      <c r="N293" s="175"/>
      <c r="O293" s="175"/>
      <c r="P293" s="175"/>
      <c r="Q293" s="175"/>
      <c r="R293" s="175"/>
      <c r="S293" s="175"/>
      <c r="T293" s="175"/>
      <c r="U293" s="175"/>
      <c r="V293" s="175"/>
      <c r="W293" s="175"/>
      <c r="X293" s="175"/>
    </row>
    <row r="294" spans="1:24" s="222" customFormat="1" x14ac:dyDescent="0.15">
      <c r="A294" s="199"/>
      <c r="B294" s="221"/>
      <c r="C294" s="199"/>
      <c r="D294" s="199"/>
      <c r="E294" s="199"/>
      <c r="F294" s="199"/>
      <c r="G294" s="199"/>
      <c r="H294" s="199"/>
      <c r="I294" s="199"/>
      <c r="J294" s="175"/>
      <c r="K294" s="175"/>
      <c r="L294" s="175"/>
      <c r="M294" s="175"/>
      <c r="N294" s="175"/>
      <c r="O294" s="175"/>
      <c r="P294" s="175"/>
      <c r="Q294" s="175"/>
      <c r="R294" s="175"/>
      <c r="S294" s="175"/>
      <c r="T294" s="175"/>
      <c r="U294" s="175"/>
      <c r="V294" s="175"/>
      <c r="W294" s="175"/>
      <c r="X294" s="175"/>
    </row>
    <row r="295" spans="1:24" s="222" customFormat="1" x14ac:dyDescent="0.15">
      <c r="A295" s="199"/>
      <c r="B295" s="221"/>
      <c r="C295" s="199"/>
      <c r="D295" s="199"/>
      <c r="E295" s="199"/>
      <c r="F295" s="199"/>
      <c r="G295" s="199"/>
      <c r="H295" s="199"/>
      <c r="I295" s="199"/>
      <c r="J295" s="175"/>
      <c r="K295" s="175"/>
      <c r="L295" s="175"/>
      <c r="M295" s="175"/>
      <c r="N295" s="175"/>
      <c r="O295" s="175"/>
      <c r="P295" s="175"/>
      <c r="Q295" s="175"/>
      <c r="R295" s="175"/>
      <c r="S295" s="175"/>
      <c r="T295" s="175"/>
      <c r="U295" s="175"/>
      <c r="V295" s="175"/>
      <c r="W295" s="175"/>
      <c r="X295" s="175"/>
    </row>
    <row r="296" spans="1:24" s="222" customFormat="1" x14ac:dyDescent="0.15">
      <c r="A296" s="199"/>
      <c r="B296" s="221"/>
      <c r="C296" s="199"/>
      <c r="D296" s="199"/>
      <c r="E296" s="199"/>
      <c r="F296" s="199"/>
      <c r="G296" s="199"/>
      <c r="H296" s="199"/>
      <c r="I296" s="199"/>
      <c r="J296" s="175"/>
      <c r="K296" s="175"/>
      <c r="L296" s="175"/>
      <c r="M296" s="175"/>
      <c r="N296" s="175"/>
      <c r="O296" s="175"/>
      <c r="P296" s="175"/>
      <c r="Q296" s="175"/>
      <c r="R296" s="175"/>
      <c r="S296" s="175"/>
      <c r="T296" s="175"/>
      <c r="U296" s="175"/>
      <c r="V296" s="175"/>
      <c r="W296" s="175"/>
      <c r="X296" s="175"/>
    </row>
    <row r="297" spans="1:24" s="222" customFormat="1" x14ac:dyDescent="0.15">
      <c r="A297" s="199"/>
      <c r="B297" s="221"/>
      <c r="C297" s="199"/>
      <c r="D297" s="199"/>
      <c r="E297" s="199"/>
      <c r="F297" s="199"/>
      <c r="G297" s="199"/>
      <c r="H297" s="199"/>
      <c r="I297" s="199"/>
      <c r="J297" s="175"/>
      <c r="K297" s="175"/>
      <c r="L297" s="175"/>
      <c r="M297" s="175"/>
      <c r="N297" s="175"/>
      <c r="O297" s="175"/>
      <c r="P297" s="175"/>
      <c r="Q297" s="175"/>
      <c r="R297" s="175"/>
      <c r="S297" s="175"/>
      <c r="T297" s="175"/>
      <c r="U297" s="175"/>
      <c r="V297" s="175"/>
      <c r="W297" s="175"/>
      <c r="X297" s="175"/>
    </row>
    <row r="298" spans="1:24" s="222" customFormat="1" x14ac:dyDescent="0.15">
      <c r="A298" s="199"/>
      <c r="B298" s="221"/>
      <c r="C298" s="199"/>
      <c r="D298" s="199"/>
      <c r="E298" s="199"/>
      <c r="F298" s="199"/>
      <c r="G298" s="199"/>
      <c r="H298" s="199"/>
      <c r="I298" s="199"/>
      <c r="J298" s="175"/>
      <c r="K298" s="175"/>
      <c r="L298" s="175"/>
      <c r="M298" s="175"/>
      <c r="N298" s="175"/>
      <c r="O298" s="175"/>
      <c r="P298" s="175"/>
      <c r="Q298" s="175"/>
      <c r="R298" s="175"/>
      <c r="S298" s="175"/>
      <c r="T298" s="175"/>
      <c r="U298" s="175"/>
      <c r="V298" s="175"/>
      <c r="W298" s="175"/>
      <c r="X298" s="175"/>
    </row>
    <row r="299" spans="1:24" s="222" customFormat="1" x14ac:dyDescent="0.15">
      <c r="A299" s="199"/>
      <c r="B299" s="221"/>
      <c r="C299" s="199"/>
      <c r="D299" s="199"/>
      <c r="E299" s="199"/>
      <c r="F299" s="199"/>
      <c r="G299" s="199"/>
      <c r="H299" s="199"/>
      <c r="I299" s="199"/>
      <c r="J299" s="175"/>
      <c r="K299" s="175"/>
      <c r="L299" s="175"/>
      <c r="M299" s="175"/>
      <c r="N299" s="175"/>
      <c r="O299" s="175"/>
      <c r="P299" s="175"/>
      <c r="Q299" s="175"/>
      <c r="R299" s="175"/>
      <c r="S299" s="175"/>
      <c r="T299" s="175"/>
      <c r="U299" s="175"/>
      <c r="V299" s="175"/>
      <c r="W299" s="175"/>
      <c r="X299" s="175"/>
    </row>
    <row r="300" spans="1:24" s="222" customFormat="1" x14ac:dyDescent="0.15">
      <c r="A300" s="199"/>
      <c r="B300" s="221"/>
      <c r="C300" s="199"/>
      <c r="D300" s="199"/>
      <c r="E300" s="199"/>
      <c r="F300" s="199"/>
      <c r="G300" s="199"/>
      <c r="H300" s="199"/>
      <c r="I300" s="199"/>
      <c r="J300" s="175"/>
      <c r="K300" s="175"/>
      <c r="L300" s="175"/>
      <c r="M300" s="175"/>
      <c r="N300" s="175"/>
      <c r="O300" s="175"/>
      <c r="P300" s="175"/>
      <c r="Q300" s="175"/>
      <c r="R300" s="175"/>
      <c r="S300" s="175"/>
      <c r="T300" s="175"/>
      <c r="U300" s="175"/>
      <c r="V300" s="175"/>
      <c r="W300" s="175"/>
      <c r="X300" s="175"/>
    </row>
    <row r="301" spans="1:24" s="222" customFormat="1" x14ac:dyDescent="0.15">
      <c r="A301" s="199"/>
      <c r="B301" s="221"/>
      <c r="C301" s="199"/>
      <c r="D301" s="199"/>
      <c r="E301" s="199"/>
      <c r="F301" s="199"/>
      <c r="G301" s="199"/>
      <c r="H301" s="199"/>
      <c r="I301" s="199"/>
      <c r="J301" s="175"/>
      <c r="K301" s="175"/>
      <c r="L301" s="175"/>
      <c r="M301" s="175"/>
      <c r="N301" s="175"/>
      <c r="O301" s="175"/>
      <c r="P301" s="175"/>
      <c r="Q301" s="175"/>
      <c r="R301" s="175"/>
      <c r="S301" s="175"/>
      <c r="T301" s="175"/>
      <c r="U301" s="175"/>
      <c r="V301" s="175"/>
      <c r="W301" s="175"/>
      <c r="X301" s="175"/>
    </row>
    <row r="302" spans="1:24" s="222" customFormat="1" x14ac:dyDescent="0.15">
      <c r="A302" s="199"/>
      <c r="B302" s="221"/>
      <c r="C302" s="199"/>
      <c r="D302" s="199"/>
      <c r="E302" s="199"/>
      <c r="F302" s="199"/>
      <c r="G302" s="199"/>
      <c r="H302" s="199"/>
      <c r="I302" s="199"/>
      <c r="J302" s="175"/>
      <c r="K302" s="175"/>
      <c r="L302" s="175"/>
      <c r="M302" s="175"/>
      <c r="N302" s="175"/>
      <c r="O302" s="175"/>
      <c r="P302" s="175"/>
      <c r="Q302" s="175"/>
      <c r="R302" s="175"/>
      <c r="S302" s="175"/>
      <c r="T302" s="175"/>
      <c r="U302" s="175"/>
      <c r="V302" s="175"/>
      <c r="W302" s="175"/>
      <c r="X302" s="175"/>
    </row>
    <row r="303" spans="1:24" s="222" customFormat="1" x14ac:dyDescent="0.15">
      <c r="A303" s="199"/>
      <c r="B303" s="221"/>
      <c r="C303" s="199"/>
      <c r="D303" s="199"/>
      <c r="E303" s="199"/>
      <c r="F303" s="199"/>
      <c r="G303" s="199"/>
      <c r="H303" s="199"/>
      <c r="I303" s="199"/>
      <c r="J303" s="175"/>
      <c r="K303" s="175"/>
      <c r="L303" s="175"/>
      <c r="M303" s="175"/>
      <c r="N303" s="175"/>
      <c r="O303" s="175"/>
      <c r="P303" s="175"/>
      <c r="Q303" s="175"/>
      <c r="R303" s="175"/>
      <c r="S303" s="175"/>
      <c r="T303" s="175"/>
      <c r="U303" s="175"/>
      <c r="V303" s="175"/>
      <c r="W303" s="175"/>
      <c r="X303" s="175"/>
    </row>
    <row r="304" spans="1:24" s="222" customFormat="1" x14ac:dyDescent="0.15">
      <c r="A304" s="199"/>
      <c r="B304" s="221"/>
      <c r="C304" s="199"/>
      <c r="D304" s="199"/>
      <c r="E304" s="199"/>
      <c r="F304" s="199"/>
      <c r="G304" s="199"/>
      <c r="H304" s="199"/>
      <c r="I304" s="199"/>
      <c r="J304" s="175"/>
      <c r="K304" s="175"/>
      <c r="L304" s="175"/>
      <c r="M304" s="175"/>
      <c r="N304" s="175"/>
      <c r="O304" s="175"/>
      <c r="P304" s="175"/>
      <c r="Q304" s="175"/>
      <c r="R304" s="175"/>
      <c r="S304" s="175"/>
      <c r="T304" s="175"/>
      <c r="U304" s="175"/>
      <c r="V304" s="175"/>
      <c r="W304" s="175"/>
      <c r="X304" s="175"/>
    </row>
    <row r="305" spans="1:24" s="222" customFormat="1" x14ac:dyDescent="0.15">
      <c r="A305" s="199"/>
      <c r="B305" s="221"/>
      <c r="C305" s="199"/>
      <c r="D305" s="199"/>
      <c r="E305" s="199"/>
      <c r="F305" s="199"/>
      <c r="G305" s="199"/>
      <c r="H305" s="199"/>
      <c r="I305" s="199"/>
      <c r="J305" s="175"/>
      <c r="K305" s="175"/>
      <c r="L305" s="175"/>
      <c r="M305" s="175"/>
      <c r="N305" s="175"/>
      <c r="O305" s="175"/>
      <c r="P305" s="175"/>
      <c r="Q305" s="175"/>
      <c r="R305" s="175"/>
      <c r="S305" s="175"/>
      <c r="T305" s="175"/>
      <c r="U305" s="175"/>
      <c r="V305" s="175"/>
      <c r="W305" s="175"/>
      <c r="X305" s="175"/>
    </row>
    <row r="306" spans="1:24" s="222" customFormat="1" x14ac:dyDescent="0.15">
      <c r="A306" s="199"/>
      <c r="B306" s="221"/>
      <c r="C306" s="199"/>
      <c r="D306" s="199"/>
      <c r="E306" s="199"/>
      <c r="F306" s="199"/>
      <c r="G306" s="199"/>
      <c r="H306" s="199"/>
      <c r="I306" s="199"/>
      <c r="J306" s="175"/>
      <c r="K306" s="175"/>
      <c r="L306" s="175"/>
      <c r="M306" s="175"/>
      <c r="N306" s="175"/>
      <c r="O306" s="175"/>
      <c r="P306" s="175"/>
      <c r="Q306" s="175"/>
      <c r="R306" s="175"/>
      <c r="S306" s="175"/>
      <c r="T306" s="175"/>
      <c r="U306" s="175"/>
      <c r="V306" s="175"/>
      <c r="W306" s="175"/>
      <c r="X306" s="175"/>
    </row>
    <row r="307" spans="1:24" s="222" customFormat="1" x14ac:dyDescent="0.15">
      <c r="A307" s="199"/>
      <c r="B307" s="221"/>
      <c r="C307" s="199"/>
      <c r="D307" s="199"/>
      <c r="E307" s="199"/>
      <c r="F307" s="199"/>
      <c r="G307" s="199"/>
      <c r="H307" s="199"/>
      <c r="I307" s="199"/>
      <c r="J307" s="175"/>
      <c r="K307" s="175"/>
      <c r="L307" s="175"/>
      <c r="M307" s="175"/>
      <c r="N307" s="175"/>
      <c r="O307" s="175"/>
      <c r="P307" s="175"/>
      <c r="Q307" s="175"/>
      <c r="R307" s="175"/>
      <c r="S307" s="175"/>
      <c r="T307" s="175"/>
      <c r="U307" s="175"/>
      <c r="V307" s="175"/>
      <c r="W307" s="175"/>
      <c r="X307" s="175"/>
    </row>
    <row r="308" spans="1:24" s="222" customFormat="1" x14ac:dyDescent="0.15">
      <c r="A308" s="199"/>
      <c r="B308" s="221"/>
      <c r="C308" s="199"/>
      <c r="D308" s="199"/>
      <c r="E308" s="199"/>
      <c r="F308" s="199"/>
      <c r="G308" s="199"/>
      <c r="H308" s="199"/>
      <c r="I308" s="199"/>
      <c r="J308" s="175"/>
      <c r="K308" s="175"/>
      <c r="L308" s="175"/>
      <c r="M308" s="175"/>
      <c r="N308" s="175"/>
      <c r="O308" s="175"/>
      <c r="P308" s="175"/>
      <c r="Q308" s="175"/>
      <c r="R308" s="175"/>
      <c r="S308" s="175"/>
      <c r="T308" s="175"/>
      <c r="U308" s="175"/>
      <c r="V308" s="175"/>
      <c r="W308" s="175"/>
      <c r="X308" s="175"/>
    </row>
    <row r="309" spans="1:24" s="222" customFormat="1" x14ac:dyDescent="0.15">
      <c r="A309" s="199"/>
      <c r="B309" s="221"/>
      <c r="C309" s="199"/>
      <c r="D309" s="199"/>
      <c r="E309" s="199"/>
      <c r="F309" s="199"/>
      <c r="G309" s="199"/>
      <c r="H309" s="199"/>
      <c r="I309" s="199"/>
      <c r="J309" s="175"/>
      <c r="K309" s="175"/>
      <c r="L309" s="175"/>
      <c r="M309" s="175"/>
      <c r="N309" s="175"/>
      <c r="O309" s="175"/>
      <c r="P309" s="175"/>
      <c r="Q309" s="175"/>
      <c r="R309" s="175"/>
      <c r="S309" s="175"/>
      <c r="T309" s="175"/>
      <c r="U309" s="175"/>
      <c r="V309" s="175"/>
      <c r="W309" s="175"/>
      <c r="X309" s="175"/>
    </row>
    <row r="310" spans="1:24" s="222" customFormat="1" x14ac:dyDescent="0.15">
      <c r="A310" s="199"/>
      <c r="B310" s="221"/>
      <c r="C310" s="199"/>
      <c r="D310" s="199"/>
      <c r="E310" s="199"/>
      <c r="F310" s="199"/>
      <c r="G310" s="199"/>
      <c r="H310" s="199"/>
      <c r="I310" s="199"/>
      <c r="J310" s="175"/>
      <c r="K310" s="175"/>
      <c r="L310" s="175"/>
      <c r="M310" s="175"/>
      <c r="N310" s="175"/>
      <c r="O310" s="175"/>
      <c r="P310" s="175"/>
      <c r="Q310" s="175"/>
      <c r="R310" s="175"/>
      <c r="S310" s="175"/>
      <c r="T310" s="175"/>
      <c r="U310" s="175"/>
      <c r="V310" s="175"/>
      <c r="W310" s="175"/>
      <c r="X310" s="175"/>
    </row>
    <row r="311" spans="1:24" s="222" customFormat="1" x14ac:dyDescent="0.15">
      <c r="A311" s="199"/>
      <c r="B311" s="221"/>
      <c r="C311" s="199"/>
      <c r="D311" s="199"/>
      <c r="E311" s="199"/>
      <c r="F311" s="199"/>
      <c r="G311" s="199"/>
      <c r="H311" s="199"/>
      <c r="I311" s="199"/>
      <c r="J311" s="175"/>
      <c r="K311" s="175"/>
      <c r="L311" s="175"/>
      <c r="M311" s="175"/>
      <c r="N311" s="175"/>
      <c r="O311" s="175"/>
      <c r="P311" s="175"/>
      <c r="Q311" s="175"/>
      <c r="R311" s="175"/>
      <c r="S311" s="175"/>
      <c r="T311" s="175"/>
      <c r="U311" s="175"/>
      <c r="V311" s="175"/>
      <c r="W311" s="175"/>
      <c r="X311" s="175"/>
    </row>
    <row r="312" spans="1:24" s="222" customFormat="1" x14ac:dyDescent="0.15">
      <c r="A312" s="199"/>
      <c r="B312" s="221"/>
      <c r="C312" s="199"/>
      <c r="D312" s="199"/>
      <c r="E312" s="199"/>
      <c r="F312" s="199"/>
      <c r="G312" s="199"/>
      <c r="H312" s="199"/>
      <c r="I312" s="199"/>
      <c r="J312" s="175"/>
      <c r="K312" s="175"/>
      <c r="L312" s="175"/>
      <c r="M312" s="175"/>
      <c r="N312" s="175"/>
      <c r="O312" s="175"/>
      <c r="P312" s="175"/>
      <c r="Q312" s="175"/>
      <c r="R312" s="175"/>
      <c r="S312" s="175"/>
      <c r="T312" s="175"/>
      <c r="U312" s="175"/>
      <c r="V312" s="175"/>
      <c r="W312" s="175"/>
      <c r="X312" s="175"/>
    </row>
    <row r="313" spans="1:24" s="222" customFormat="1" x14ac:dyDescent="0.15">
      <c r="A313" s="199"/>
      <c r="B313" s="221"/>
      <c r="C313" s="199"/>
      <c r="D313" s="199"/>
      <c r="E313" s="199"/>
      <c r="F313" s="199"/>
      <c r="G313" s="199"/>
      <c r="H313" s="199"/>
      <c r="I313" s="199"/>
      <c r="J313" s="175"/>
      <c r="K313" s="175"/>
      <c r="L313" s="175"/>
      <c r="M313" s="175"/>
      <c r="N313" s="175"/>
      <c r="O313" s="175"/>
      <c r="P313" s="175"/>
      <c r="Q313" s="175"/>
      <c r="R313" s="175"/>
      <c r="S313" s="175"/>
      <c r="T313" s="175"/>
      <c r="U313" s="175"/>
      <c r="V313" s="175"/>
      <c r="W313" s="175"/>
      <c r="X313" s="175"/>
    </row>
    <row r="314" spans="1:24" s="222" customFormat="1" x14ac:dyDescent="0.15">
      <c r="A314" s="199"/>
      <c r="B314" s="221"/>
      <c r="C314" s="199"/>
      <c r="D314" s="199"/>
      <c r="E314" s="199"/>
      <c r="F314" s="199"/>
      <c r="G314" s="199"/>
      <c r="H314" s="199"/>
      <c r="I314" s="199"/>
      <c r="J314" s="175"/>
      <c r="K314" s="175"/>
      <c r="L314" s="175"/>
      <c r="M314" s="175"/>
      <c r="N314" s="175"/>
      <c r="O314" s="175"/>
      <c r="P314" s="175"/>
      <c r="Q314" s="175"/>
      <c r="R314" s="175"/>
      <c r="S314" s="175"/>
      <c r="T314" s="175"/>
      <c r="U314" s="175"/>
      <c r="V314" s="175"/>
      <c r="W314" s="175"/>
      <c r="X314" s="175"/>
    </row>
    <row r="315" spans="1:24" s="222" customFormat="1" x14ac:dyDescent="0.15">
      <c r="A315" s="199"/>
      <c r="B315" s="221"/>
      <c r="C315" s="199"/>
      <c r="D315" s="199"/>
      <c r="E315" s="199"/>
      <c r="F315" s="199"/>
      <c r="G315" s="199"/>
      <c r="H315" s="199"/>
      <c r="I315" s="199"/>
      <c r="J315" s="175"/>
      <c r="K315" s="175"/>
      <c r="L315" s="175"/>
      <c r="M315" s="175"/>
      <c r="N315" s="175"/>
      <c r="O315" s="175"/>
      <c r="P315" s="175"/>
      <c r="Q315" s="175"/>
      <c r="R315" s="175"/>
      <c r="S315" s="175"/>
      <c r="T315" s="175"/>
      <c r="U315" s="175"/>
      <c r="V315" s="175"/>
      <c r="W315" s="175"/>
      <c r="X315" s="175"/>
    </row>
    <row r="316" spans="1:24" s="222" customFormat="1" x14ac:dyDescent="0.15">
      <c r="A316" s="199"/>
      <c r="B316" s="221"/>
      <c r="C316" s="199"/>
      <c r="D316" s="199"/>
      <c r="E316" s="199"/>
      <c r="F316" s="199"/>
      <c r="G316" s="199"/>
      <c r="H316" s="199"/>
      <c r="I316" s="199"/>
      <c r="J316" s="175"/>
      <c r="K316" s="175"/>
      <c r="L316" s="175"/>
      <c r="M316" s="175"/>
      <c r="N316" s="175"/>
      <c r="O316" s="175"/>
      <c r="P316" s="175"/>
      <c r="Q316" s="175"/>
      <c r="R316" s="175"/>
      <c r="S316" s="175"/>
      <c r="T316" s="175"/>
      <c r="U316" s="175"/>
      <c r="V316" s="175"/>
      <c r="W316" s="175"/>
      <c r="X316" s="175"/>
    </row>
    <row r="317" spans="1:24" s="222" customFormat="1" x14ac:dyDescent="0.15">
      <c r="A317" s="199"/>
      <c r="B317" s="221"/>
      <c r="C317" s="199"/>
      <c r="D317" s="199"/>
      <c r="E317" s="199"/>
      <c r="F317" s="199"/>
      <c r="G317" s="199"/>
      <c r="H317" s="199"/>
      <c r="I317" s="199"/>
      <c r="J317" s="175"/>
      <c r="K317" s="175"/>
      <c r="L317" s="175"/>
      <c r="M317" s="175"/>
      <c r="N317" s="175"/>
      <c r="O317" s="175"/>
      <c r="P317" s="175"/>
      <c r="Q317" s="175"/>
      <c r="R317" s="175"/>
      <c r="S317" s="175"/>
      <c r="T317" s="175"/>
      <c r="U317" s="175"/>
      <c r="V317" s="175"/>
      <c r="W317" s="175"/>
      <c r="X317" s="175"/>
    </row>
    <row r="318" spans="1:24" s="222" customFormat="1" x14ac:dyDescent="0.15">
      <c r="A318" s="199"/>
      <c r="B318" s="221"/>
      <c r="C318" s="199"/>
      <c r="D318" s="199"/>
      <c r="E318" s="199"/>
      <c r="F318" s="199"/>
      <c r="G318" s="199"/>
      <c r="H318" s="199"/>
      <c r="I318" s="199"/>
      <c r="J318" s="175"/>
      <c r="K318" s="175"/>
      <c r="L318" s="175"/>
      <c r="M318" s="175"/>
      <c r="N318" s="175"/>
      <c r="O318" s="175"/>
      <c r="P318" s="175"/>
      <c r="Q318" s="175"/>
      <c r="R318" s="175"/>
      <c r="S318" s="175"/>
      <c r="T318" s="175"/>
      <c r="U318" s="175"/>
      <c r="V318" s="175"/>
      <c r="W318" s="175"/>
      <c r="X318" s="175"/>
    </row>
    <row r="319" spans="1:24" s="222" customFormat="1" x14ac:dyDescent="0.15">
      <c r="A319" s="199"/>
      <c r="B319" s="221"/>
      <c r="C319" s="199"/>
      <c r="D319" s="199"/>
      <c r="E319" s="199"/>
      <c r="F319" s="199"/>
      <c r="G319" s="199"/>
      <c r="H319" s="199"/>
      <c r="I319" s="199"/>
      <c r="J319" s="175"/>
      <c r="K319" s="175"/>
      <c r="L319" s="175"/>
      <c r="M319" s="175"/>
      <c r="N319" s="175"/>
      <c r="O319" s="175"/>
      <c r="P319" s="175"/>
      <c r="Q319" s="175"/>
      <c r="R319" s="175"/>
      <c r="S319" s="175"/>
      <c r="T319" s="175"/>
      <c r="U319" s="175"/>
      <c r="V319" s="175"/>
      <c r="W319" s="175"/>
      <c r="X319" s="175"/>
    </row>
    <row r="320" spans="1:24" s="222" customFormat="1" x14ac:dyDescent="0.15">
      <c r="A320" s="199"/>
      <c r="B320" s="221"/>
      <c r="C320" s="199"/>
      <c r="D320" s="199"/>
      <c r="E320" s="199"/>
      <c r="F320" s="199"/>
      <c r="G320" s="199"/>
      <c r="H320" s="199"/>
      <c r="I320" s="199"/>
      <c r="J320" s="175"/>
      <c r="K320" s="175"/>
      <c r="L320" s="175"/>
      <c r="M320" s="175"/>
      <c r="N320" s="175"/>
      <c r="O320" s="175"/>
      <c r="P320" s="175"/>
      <c r="Q320" s="175"/>
      <c r="R320" s="175"/>
      <c r="S320" s="175"/>
      <c r="T320" s="175"/>
      <c r="U320" s="175"/>
      <c r="V320" s="175"/>
      <c r="W320" s="175"/>
      <c r="X320" s="175"/>
    </row>
    <row r="321" spans="1:24" s="222" customFormat="1" x14ac:dyDescent="0.15">
      <c r="A321" s="199"/>
      <c r="B321" s="221"/>
      <c r="C321" s="199"/>
      <c r="D321" s="199"/>
      <c r="E321" s="199"/>
      <c r="F321" s="199"/>
      <c r="G321" s="199"/>
      <c r="H321" s="199"/>
      <c r="I321" s="199"/>
      <c r="J321" s="175"/>
      <c r="K321" s="175"/>
      <c r="L321" s="175"/>
      <c r="M321" s="175"/>
      <c r="N321" s="175"/>
      <c r="O321" s="175"/>
      <c r="P321" s="175"/>
      <c r="Q321" s="175"/>
      <c r="R321" s="175"/>
      <c r="S321" s="175"/>
      <c r="T321" s="175"/>
      <c r="U321" s="175"/>
      <c r="V321" s="175"/>
      <c r="W321" s="175"/>
      <c r="X321" s="175"/>
    </row>
    <row r="322" spans="1:24" s="222" customFormat="1" x14ac:dyDescent="0.15">
      <c r="A322" s="199"/>
      <c r="B322" s="221"/>
      <c r="C322" s="199"/>
      <c r="D322" s="199"/>
      <c r="E322" s="199"/>
      <c r="F322" s="199"/>
      <c r="G322" s="199"/>
      <c r="H322" s="199"/>
      <c r="I322" s="199"/>
      <c r="J322" s="175"/>
      <c r="K322" s="175"/>
      <c r="L322" s="175"/>
      <c r="M322" s="175"/>
      <c r="N322" s="175"/>
      <c r="O322" s="175"/>
      <c r="P322" s="175"/>
      <c r="Q322" s="175"/>
      <c r="R322" s="175"/>
      <c r="S322" s="175"/>
      <c r="T322" s="175"/>
      <c r="U322" s="175"/>
      <c r="V322" s="175"/>
      <c r="W322" s="175"/>
      <c r="X322" s="175"/>
    </row>
    <row r="323" spans="1:24" s="222" customFormat="1" x14ac:dyDescent="0.15">
      <c r="A323" s="199"/>
      <c r="B323" s="221"/>
      <c r="C323" s="199"/>
      <c r="D323" s="199"/>
      <c r="E323" s="199"/>
      <c r="F323" s="199"/>
      <c r="G323" s="199"/>
      <c r="H323" s="199"/>
      <c r="I323" s="199"/>
      <c r="J323" s="175"/>
      <c r="K323" s="175"/>
      <c r="L323" s="175"/>
      <c r="M323" s="175"/>
      <c r="N323" s="175"/>
      <c r="O323" s="175"/>
      <c r="P323" s="175"/>
      <c r="Q323" s="175"/>
      <c r="R323" s="175"/>
      <c r="S323" s="175"/>
      <c r="T323" s="175"/>
      <c r="U323" s="175"/>
      <c r="V323" s="175"/>
      <c r="W323" s="175"/>
      <c r="X323" s="175"/>
    </row>
    <row r="324" spans="1:24" s="222" customFormat="1" x14ac:dyDescent="0.15">
      <c r="A324" s="199"/>
      <c r="B324" s="221"/>
      <c r="C324" s="199"/>
      <c r="D324" s="199"/>
      <c r="E324" s="199"/>
      <c r="F324" s="199"/>
      <c r="G324" s="199"/>
      <c r="H324" s="199"/>
      <c r="I324" s="199"/>
      <c r="J324" s="175"/>
      <c r="K324" s="175"/>
      <c r="L324" s="175"/>
      <c r="M324" s="175"/>
      <c r="N324" s="175"/>
      <c r="O324" s="175"/>
      <c r="P324" s="175"/>
      <c r="Q324" s="175"/>
      <c r="R324" s="175"/>
      <c r="S324" s="175"/>
      <c r="T324" s="175"/>
      <c r="U324" s="175"/>
      <c r="V324" s="175"/>
      <c r="W324" s="175"/>
      <c r="X324" s="175"/>
    </row>
    <row r="325" spans="1:24" s="222" customFormat="1" x14ac:dyDescent="0.15">
      <c r="A325" s="199"/>
      <c r="B325" s="221"/>
      <c r="C325" s="199"/>
      <c r="D325" s="199"/>
      <c r="E325" s="199"/>
      <c r="F325" s="199"/>
      <c r="G325" s="199"/>
      <c r="H325" s="199"/>
      <c r="I325" s="199"/>
      <c r="J325" s="175"/>
      <c r="K325" s="175"/>
      <c r="L325" s="175"/>
      <c r="M325" s="175"/>
      <c r="N325" s="175"/>
      <c r="O325" s="175"/>
      <c r="P325" s="175"/>
      <c r="Q325" s="175"/>
      <c r="R325" s="175"/>
      <c r="S325" s="175"/>
      <c r="T325" s="175"/>
      <c r="U325" s="175"/>
      <c r="V325" s="175"/>
      <c r="W325" s="175"/>
      <c r="X325" s="175"/>
    </row>
    <row r="326" spans="1:24" s="222" customFormat="1" x14ac:dyDescent="0.15">
      <c r="A326" s="199"/>
      <c r="B326" s="221"/>
      <c r="C326" s="199"/>
      <c r="D326" s="199"/>
      <c r="E326" s="199"/>
      <c r="F326" s="199"/>
      <c r="G326" s="199"/>
      <c r="H326" s="199"/>
      <c r="I326" s="199"/>
      <c r="J326" s="175"/>
      <c r="K326" s="175"/>
      <c r="L326" s="175"/>
      <c r="M326" s="175"/>
      <c r="N326" s="175"/>
      <c r="O326" s="175"/>
      <c r="P326" s="175"/>
      <c r="Q326" s="175"/>
      <c r="R326" s="175"/>
      <c r="S326" s="175"/>
      <c r="T326" s="175"/>
      <c r="U326" s="175"/>
      <c r="V326" s="175"/>
      <c r="W326" s="175"/>
      <c r="X326" s="175"/>
    </row>
    <row r="327" spans="1:24" s="222" customFormat="1" x14ac:dyDescent="0.15">
      <c r="A327" s="199"/>
      <c r="B327" s="221"/>
      <c r="C327" s="199"/>
      <c r="D327" s="199"/>
      <c r="E327" s="199"/>
      <c r="F327" s="199"/>
      <c r="G327" s="199"/>
      <c r="H327" s="199"/>
      <c r="I327" s="199"/>
      <c r="J327" s="175"/>
      <c r="K327" s="175"/>
      <c r="L327" s="175"/>
      <c r="M327" s="175"/>
      <c r="N327" s="175"/>
      <c r="O327" s="175"/>
      <c r="P327" s="175"/>
      <c r="Q327" s="175"/>
      <c r="R327" s="175"/>
      <c r="S327" s="175"/>
      <c r="T327" s="175"/>
      <c r="U327" s="175"/>
      <c r="V327" s="175"/>
      <c r="W327" s="175"/>
      <c r="X327" s="175"/>
    </row>
    <row r="328" spans="1:24" s="222" customFormat="1" x14ac:dyDescent="0.15">
      <c r="A328" s="199"/>
      <c r="B328" s="221"/>
      <c r="C328" s="199"/>
      <c r="D328" s="199"/>
      <c r="E328" s="199"/>
      <c r="F328" s="199"/>
      <c r="G328" s="199"/>
      <c r="H328" s="199"/>
      <c r="I328" s="199"/>
      <c r="J328" s="175"/>
      <c r="K328" s="175"/>
      <c r="L328" s="175"/>
      <c r="M328" s="175"/>
      <c r="N328" s="175"/>
      <c r="O328" s="175"/>
      <c r="P328" s="175"/>
      <c r="Q328" s="175"/>
      <c r="R328" s="175"/>
      <c r="S328" s="175"/>
      <c r="T328" s="175"/>
      <c r="U328" s="175"/>
      <c r="V328" s="175"/>
      <c r="W328" s="175"/>
      <c r="X328" s="175"/>
    </row>
    <row r="329" spans="1:24" s="222" customFormat="1" x14ac:dyDescent="0.15">
      <c r="A329" s="199"/>
      <c r="B329" s="221"/>
      <c r="C329" s="199"/>
      <c r="D329" s="199"/>
      <c r="E329" s="199"/>
      <c r="F329" s="199"/>
      <c r="G329" s="199"/>
      <c r="H329" s="199"/>
      <c r="I329" s="199"/>
      <c r="J329" s="175"/>
      <c r="K329" s="175"/>
      <c r="L329" s="175"/>
      <c r="M329" s="175"/>
      <c r="N329" s="175"/>
      <c r="O329" s="175"/>
      <c r="P329" s="175"/>
      <c r="Q329" s="175"/>
      <c r="R329" s="175"/>
      <c r="S329" s="175"/>
      <c r="T329" s="175"/>
      <c r="U329" s="175"/>
      <c r="V329" s="175"/>
      <c r="W329" s="175"/>
      <c r="X329" s="175"/>
    </row>
    <row r="330" spans="1:24" s="222" customFormat="1" x14ac:dyDescent="0.15">
      <c r="A330" s="199"/>
      <c r="B330" s="221"/>
      <c r="C330" s="199"/>
      <c r="D330" s="199"/>
      <c r="E330" s="199"/>
      <c r="F330" s="199"/>
      <c r="G330" s="199"/>
      <c r="H330" s="199"/>
      <c r="I330" s="199"/>
      <c r="J330" s="175"/>
      <c r="K330" s="175"/>
      <c r="L330" s="175"/>
      <c r="M330" s="175"/>
      <c r="N330" s="175"/>
      <c r="O330" s="175"/>
      <c r="P330" s="175"/>
      <c r="Q330" s="175"/>
      <c r="R330" s="175"/>
      <c r="S330" s="175"/>
      <c r="T330" s="175"/>
      <c r="U330" s="175"/>
      <c r="V330" s="175"/>
      <c r="W330" s="175"/>
      <c r="X330" s="175"/>
    </row>
    <row r="331" spans="1:24" s="222" customFormat="1" x14ac:dyDescent="0.15">
      <c r="A331" s="199"/>
      <c r="B331" s="221"/>
      <c r="C331" s="199"/>
      <c r="D331" s="199"/>
      <c r="E331" s="199"/>
      <c r="F331" s="199"/>
      <c r="G331" s="199"/>
      <c r="H331" s="199"/>
      <c r="I331" s="199"/>
      <c r="J331" s="175"/>
      <c r="K331" s="175"/>
      <c r="L331" s="175"/>
      <c r="M331" s="175"/>
      <c r="N331" s="175"/>
      <c r="O331" s="175"/>
      <c r="P331" s="175"/>
      <c r="Q331" s="175"/>
      <c r="R331" s="175"/>
      <c r="S331" s="175"/>
      <c r="T331" s="175"/>
      <c r="U331" s="175"/>
      <c r="V331" s="175"/>
      <c r="W331" s="175"/>
      <c r="X331" s="175"/>
    </row>
    <row r="332" spans="1:24" s="222" customFormat="1" x14ac:dyDescent="0.15">
      <c r="A332" s="199"/>
      <c r="B332" s="221"/>
      <c r="C332" s="199"/>
      <c r="D332" s="199"/>
      <c r="E332" s="199"/>
      <c r="F332" s="199"/>
      <c r="G332" s="199"/>
      <c r="H332" s="199"/>
      <c r="I332" s="199"/>
      <c r="J332" s="175"/>
      <c r="K332" s="175"/>
      <c r="L332" s="175"/>
      <c r="M332" s="175"/>
      <c r="N332" s="175"/>
      <c r="O332" s="175"/>
      <c r="P332" s="175"/>
      <c r="Q332" s="175"/>
      <c r="R332" s="175"/>
      <c r="S332" s="175"/>
      <c r="T332" s="175"/>
      <c r="U332" s="175"/>
      <c r="V332" s="175"/>
      <c r="W332" s="175"/>
      <c r="X332" s="175"/>
    </row>
    <row r="333" spans="1:24" s="222" customFormat="1" x14ac:dyDescent="0.15">
      <c r="A333" s="199"/>
      <c r="B333" s="221"/>
      <c r="C333" s="199"/>
      <c r="D333" s="199"/>
      <c r="E333" s="199"/>
      <c r="F333" s="199"/>
      <c r="G333" s="199"/>
      <c r="H333" s="199"/>
      <c r="I333" s="199"/>
      <c r="J333" s="175"/>
      <c r="K333" s="175"/>
      <c r="L333" s="175"/>
      <c r="M333" s="175"/>
      <c r="N333" s="175"/>
      <c r="O333" s="175"/>
      <c r="P333" s="175"/>
      <c r="Q333" s="175"/>
      <c r="R333" s="175"/>
      <c r="S333" s="175"/>
      <c r="T333" s="175"/>
      <c r="U333" s="175"/>
      <c r="V333" s="175"/>
      <c r="W333" s="175"/>
      <c r="X333" s="175"/>
    </row>
    <row r="334" spans="1:24" s="222" customFormat="1" x14ac:dyDescent="0.15">
      <c r="A334" s="199"/>
      <c r="B334" s="221"/>
      <c r="C334" s="199"/>
      <c r="D334" s="199"/>
      <c r="E334" s="199"/>
      <c r="F334" s="199"/>
      <c r="G334" s="199"/>
      <c r="H334" s="199"/>
      <c r="I334" s="199"/>
      <c r="J334" s="175"/>
      <c r="K334" s="175"/>
      <c r="L334" s="175"/>
      <c r="M334" s="175"/>
      <c r="N334" s="175"/>
      <c r="O334" s="175"/>
      <c r="P334" s="175"/>
      <c r="Q334" s="175"/>
      <c r="R334" s="175"/>
      <c r="S334" s="175"/>
      <c r="T334" s="175"/>
      <c r="U334" s="175"/>
      <c r="V334" s="175"/>
      <c r="W334" s="175"/>
      <c r="X334" s="175"/>
    </row>
    <row r="335" spans="1:24" s="222" customFormat="1" x14ac:dyDescent="0.15">
      <c r="A335" s="199"/>
      <c r="B335" s="221"/>
      <c r="C335" s="199"/>
      <c r="D335" s="199"/>
      <c r="E335" s="199"/>
      <c r="F335" s="199"/>
      <c r="G335" s="199"/>
      <c r="H335" s="199"/>
      <c r="I335" s="199"/>
      <c r="J335" s="175"/>
      <c r="K335" s="175"/>
      <c r="L335" s="175"/>
      <c r="M335" s="175"/>
      <c r="N335" s="175"/>
      <c r="O335" s="175"/>
      <c r="P335" s="175"/>
      <c r="Q335" s="175"/>
      <c r="R335" s="175"/>
      <c r="S335" s="175"/>
      <c r="T335" s="175"/>
      <c r="U335" s="175"/>
      <c r="V335" s="175"/>
      <c r="W335" s="175"/>
      <c r="X335" s="175"/>
    </row>
    <row r="336" spans="1:24" s="222" customFormat="1" x14ac:dyDescent="0.15">
      <c r="A336" s="199"/>
      <c r="B336" s="221"/>
      <c r="C336" s="199"/>
      <c r="D336" s="199"/>
      <c r="E336" s="199"/>
      <c r="F336" s="199"/>
      <c r="G336" s="199"/>
      <c r="H336" s="199"/>
      <c r="I336" s="199"/>
      <c r="J336" s="175"/>
      <c r="K336" s="175"/>
      <c r="L336" s="175"/>
      <c r="M336" s="175"/>
      <c r="N336" s="175"/>
      <c r="O336" s="175"/>
      <c r="P336" s="175"/>
      <c r="Q336" s="175"/>
      <c r="R336" s="175"/>
      <c r="S336" s="175"/>
      <c r="T336" s="175"/>
      <c r="U336" s="175"/>
      <c r="V336" s="175"/>
      <c r="W336" s="175"/>
      <c r="X336" s="175"/>
    </row>
    <row r="337" spans="1:24" s="222" customFormat="1" x14ac:dyDescent="0.15">
      <c r="A337" s="199"/>
      <c r="B337" s="221"/>
      <c r="C337" s="199"/>
      <c r="D337" s="199"/>
      <c r="E337" s="199"/>
      <c r="F337" s="199"/>
      <c r="G337" s="199"/>
      <c r="H337" s="199"/>
      <c r="I337" s="199"/>
      <c r="J337" s="175"/>
      <c r="K337" s="175"/>
      <c r="L337" s="175"/>
      <c r="M337" s="175"/>
      <c r="N337" s="175"/>
      <c r="O337" s="175"/>
      <c r="P337" s="175"/>
      <c r="Q337" s="175"/>
      <c r="R337" s="175"/>
      <c r="S337" s="175"/>
      <c r="T337" s="175"/>
      <c r="U337" s="175"/>
      <c r="V337" s="175"/>
      <c r="W337" s="175"/>
      <c r="X337" s="175"/>
    </row>
    <row r="338" spans="1:24" s="222" customFormat="1" x14ac:dyDescent="0.15">
      <c r="A338" s="199"/>
      <c r="B338" s="221"/>
      <c r="C338" s="199"/>
      <c r="D338" s="199"/>
      <c r="E338" s="199"/>
      <c r="F338" s="199"/>
      <c r="G338" s="199"/>
      <c r="H338" s="199"/>
      <c r="I338" s="199"/>
      <c r="J338" s="175"/>
      <c r="K338" s="175"/>
      <c r="L338" s="175"/>
      <c r="M338" s="175"/>
      <c r="N338" s="175"/>
      <c r="O338" s="175"/>
      <c r="P338" s="175"/>
      <c r="Q338" s="175"/>
      <c r="R338" s="175"/>
      <c r="S338" s="175"/>
      <c r="T338" s="175"/>
      <c r="U338" s="175"/>
      <c r="V338" s="175"/>
      <c r="W338" s="175"/>
      <c r="X338" s="175"/>
    </row>
    <row r="339" spans="1:24" s="222" customFormat="1" x14ac:dyDescent="0.15">
      <c r="A339" s="199"/>
      <c r="B339" s="221"/>
      <c r="C339" s="199"/>
      <c r="D339" s="199"/>
      <c r="E339" s="199"/>
      <c r="F339" s="199"/>
      <c r="G339" s="199"/>
      <c r="H339" s="199"/>
      <c r="I339" s="199"/>
      <c r="J339" s="175"/>
      <c r="K339" s="175"/>
      <c r="L339" s="175"/>
      <c r="M339" s="175"/>
      <c r="N339" s="175"/>
      <c r="O339" s="175"/>
      <c r="P339" s="175"/>
      <c r="Q339" s="175"/>
      <c r="R339" s="175"/>
      <c r="S339" s="175"/>
      <c r="T339" s="175"/>
      <c r="U339" s="175"/>
      <c r="V339" s="175"/>
      <c r="W339" s="175"/>
      <c r="X339" s="175"/>
    </row>
    <row r="340" spans="1:24" s="222" customFormat="1" x14ac:dyDescent="0.15">
      <c r="A340" s="199"/>
      <c r="B340" s="221"/>
      <c r="C340" s="199"/>
      <c r="D340" s="199"/>
      <c r="E340" s="199"/>
      <c r="F340" s="199"/>
      <c r="G340" s="199"/>
      <c r="H340" s="199"/>
      <c r="I340" s="199"/>
      <c r="J340" s="175"/>
      <c r="K340" s="175"/>
      <c r="L340" s="175"/>
      <c r="M340" s="175"/>
      <c r="N340" s="175"/>
      <c r="O340" s="175"/>
      <c r="P340" s="175"/>
      <c r="Q340" s="175"/>
      <c r="R340" s="175"/>
      <c r="S340" s="175"/>
      <c r="T340" s="175"/>
      <c r="U340" s="175"/>
      <c r="V340" s="175"/>
      <c r="W340" s="175"/>
      <c r="X340" s="175"/>
    </row>
    <row r="341" spans="1:24" s="222" customFormat="1" x14ac:dyDescent="0.15">
      <c r="A341" s="199"/>
      <c r="B341" s="221"/>
      <c r="C341" s="199"/>
      <c r="D341" s="199"/>
      <c r="E341" s="199"/>
      <c r="F341" s="199"/>
      <c r="G341" s="199"/>
      <c r="H341" s="199"/>
      <c r="I341" s="199"/>
      <c r="J341" s="175"/>
      <c r="K341" s="175"/>
      <c r="L341" s="175"/>
      <c r="M341" s="175"/>
      <c r="N341" s="175"/>
      <c r="O341" s="175"/>
      <c r="P341" s="175"/>
      <c r="Q341" s="175"/>
      <c r="R341" s="175"/>
      <c r="S341" s="175"/>
      <c r="T341" s="175"/>
      <c r="U341" s="175"/>
      <c r="V341" s="175"/>
      <c r="W341" s="175"/>
      <c r="X341" s="175"/>
    </row>
    <row r="342" spans="1:24" s="222" customFormat="1" x14ac:dyDescent="0.15">
      <c r="A342" s="199"/>
      <c r="B342" s="221"/>
      <c r="C342" s="199"/>
      <c r="D342" s="199"/>
      <c r="E342" s="199"/>
      <c r="F342" s="199"/>
      <c r="G342" s="199"/>
      <c r="H342" s="199"/>
      <c r="I342" s="199"/>
      <c r="J342" s="175"/>
      <c r="K342" s="175"/>
      <c r="L342" s="175"/>
      <c r="M342" s="175"/>
      <c r="N342" s="175"/>
      <c r="O342" s="175"/>
      <c r="P342" s="175"/>
      <c r="Q342" s="175"/>
      <c r="R342" s="175"/>
      <c r="S342" s="175"/>
      <c r="T342" s="175"/>
      <c r="U342" s="175"/>
      <c r="V342" s="175"/>
      <c r="W342" s="175"/>
      <c r="X342" s="175"/>
    </row>
    <row r="343" spans="1:24" s="222" customFormat="1" x14ac:dyDescent="0.15">
      <c r="A343" s="199"/>
      <c r="B343" s="221"/>
      <c r="C343" s="199"/>
      <c r="D343" s="199"/>
      <c r="E343" s="199"/>
      <c r="F343" s="199"/>
      <c r="G343" s="199"/>
      <c r="H343" s="199"/>
      <c r="I343" s="199"/>
      <c r="J343" s="175"/>
      <c r="K343" s="175"/>
      <c r="L343" s="175"/>
      <c r="M343" s="175"/>
      <c r="N343" s="175"/>
      <c r="O343" s="175"/>
      <c r="P343" s="175"/>
      <c r="Q343" s="175"/>
      <c r="R343" s="175"/>
      <c r="S343" s="175"/>
      <c r="T343" s="175"/>
      <c r="U343" s="175"/>
      <c r="V343" s="175"/>
      <c r="W343" s="175"/>
      <c r="X343" s="175"/>
    </row>
    <row r="344" spans="1:24" s="222" customFormat="1" x14ac:dyDescent="0.15">
      <c r="A344" s="199"/>
      <c r="B344" s="221"/>
      <c r="C344" s="199"/>
      <c r="D344" s="199"/>
      <c r="E344" s="199"/>
      <c r="F344" s="199"/>
      <c r="G344" s="199"/>
      <c r="H344" s="199"/>
      <c r="I344" s="199"/>
      <c r="J344" s="175"/>
      <c r="K344" s="175"/>
      <c r="L344" s="175"/>
      <c r="M344" s="175"/>
      <c r="N344" s="175"/>
      <c r="O344" s="175"/>
      <c r="P344" s="175"/>
      <c r="Q344" s="175"/>
      <c r="R344" s="175"/>
      <c r="S344" s="175"/>
      <c r="T344" s="175"/>
      <c r="U344" s="175"/>
      <c r="V344" s="175"/>
      <c r="W344" s="175"/>
      <c r="X344" s="175"/>
    </row>
    <row r="345" spans="1:24" s="222" customFormat="1" x14ac:dyDescent="0.15">
      <c r="A345" s="199"/>
      <c r="B345" s="221"/>
      <c r="C345" s="199"/>
      <c r="D345" s="199"/>
      <c r="E345" s="199"/>
      <c r="F345" s="199"/>
      <c r="G345" s="199"/>
      <c r="H345" s="199"/>
      <c r="I345" s="199"/>
      <c r="J345" s="175"/>
      <c r="K345" s="175"/>
      <c r="L345" s="175"/>
      <c r="M345" s="175"/>
      <c r="N345" s="175"/>
      <c r="O345" s="175"/>
      <c r="P345" s="175"/>
      <c r="Q345" s="175"/>
      <c r="R345" s="175"/>
      <c r="S345" s="175"/>
      <c r="T345" s="175"/>
      <c r="U345" s="175"/>
      <c r="V345" s="175"/>
      <c r="W345" s="175"/>
      <c r="X345" s="175"/>
    </row>
    <row r="346" spans="1:24" s="222" customFormat="1" x14ac:dyDescent="0.15">
      <c r="A346" s="199"/>
      <c r="B346" s="221"/>
      <c r="C346" s="199"/>
      <c r="D346" s="199"/>
      <c r="E346" s="199"/>
      <c r="F346" s="199"/>
      <c r="G346" s="199"/>
      <c r="H346" s="199"/>
      <c r="I346" s="199"/>
      <c r="J346" s="175"/>
      <c r="K346" s="175"/>
      <c r="L346" s="175"/>
      <c r="M346" s="175"/>
      <c r="N346" s="175"/>
      <c r="O346" s="175"/>
      <c r="P346" s="175"/>
      <c r="Q346" s="175"/>
      <c r="R346" s="175"/>
      <c r="S346" s="175"/>
      <c r="T346" s="175"/>
      <c r="U346" s="175"/>
      <c r="V346" s="175"/>
      <c r="W346" s="175"/>
      <c r="X346" s="175"/>
    </row>
    <row r="347" spans="1:24" s="222" customFormat="1" x14ac:dyDescent="0.15">
      <c r="A347" s="199"/>
      <c r="B347" s="221"/>
      <c r="C347" s="199"/>
      <c r="D347" s="199"/>
      <c r="E347" s="199"/>
      <c r="F347" s="199"/>
      <c r="G347" s="199"/>
      <c r="H347" s="199"/>
      <c r="I347" s="199"/>
      <c r="J347" s="175"/>
      <c r="K347" s="175"/>
      <c r="L347" s="175"/>
      <c r="M347" s="175"/>
      <c r="N347" s="175"/>
      <c r="O347" s="175"/>
      <c r="P347" s="175"/>
      <c r="Q347" s="175"/>
      <c r="R347" s="175"/>
      <c r="S347" s="175"/>
      <c r="T347" s="175"/>
      <c r="U347" s="175"/>
      <c r="V347" s="175"/>
      <c r="W347" s="175"/>
      <c r="X347" s="175"/>
    </row>
    <row r="348" spans="1:24" s="222" customFormat="1" x14ac:dyDescent="0.15">
      <c r="A348" s="199"/>
      <c r="B348" s="221"/>
      <c r="C348" s="199"/>
      <c r="D348" s="199"/>
      <c r="E348" s="199"/>
      <c r="F348" s="199"/>
      <c r="G348" s="199"/>
      <c r="H348" s="199"/>
      <c r="I348" s="199"/>
      <c r="J348" s="175"/>
      <c r="K348" s="175"/>
      <c r="L348" s="175"/>
      <c r="M348" s="175"/>
      <c r="N348" s="175"/>
      <c r="O348" s="175"/>
      <c r="P348" s="175"/>
      <c r="Q348" s="175"/>
      <c r="R348" s="175"/>
      <c r="S348" s="175"/>
      <c r="T348" s="175"/>
      <c r="U348" s="175"/>
      <c r="V348" s="175"/>
      <c r="W348" s="175"/>
      <c r="X348" s="175"/>
    </row>
    <row r="349" spans="1:24" s="222" customFormat="1" x14ac:dyDescent="0.15">
      <c r="A349" s="199"/>
      <c r="B349" s="221"/>
      <c r="C349" s="199"/>
      <c r="D349" s="199"/>
      <c r="E349" s="199"/>
      <c r="F349" s="199"/>
      <c r="G349" s="199"/>
      <c r="H349" s="199"/>
      <c r="I349" s="199"/>
      <c r="J349" s="175"/>
      <c r="K349" s="175"/>
      <c r="L349" s="175"/>
      <c r="M349" s="175"/>
      <c r="N349" s="175"/>
      <c r="O349" s="175"/>
      <c r="P349" s="175"/>
      <c r="Q349" s="175"/>
      <c r="R349" s="175"/>
      <c r="S349" s="175"/>
      <c r="T349" s="175"/>
      <c r="U349" s="175"/>
      <c r="V349" s="175"/>
      <c r="W349" s="175"/>
      <c r="X349" s="175"/>
    </row>
    <row r="350" spans="1:24" s="222" customFormat="1" x14ac:dyDescent="0.15">
      <c r="A350" s="199"/>
      <c r="B350" s="221"/>
      <c r="C350" s="199"/>
      <c r="D350" s="199"/>
      <c r="E350" s="199"/>
      <c r="F350" s="199"/>
      <c r="G350" s="199"/>
      <c r="H350" s="199"/>
      <c r="I350" s="199"/>
      <c r="J350" s="175"/>
      <c r="K350" s="175"/>
      <c r="L350" s="175"/>
      <c r="M350" s="175"/>
      <c r="N350" s="175"/>
      <c r="O350" s="175"/>
      <c r="P350" s="175"/>
      <c r="Q350" s="175"/>
      <c r="R350" s="175"/>
      <c r="S350" s="175"/>
      <c r="T350" s="175"/>
      <c r="U350" s="175"/>
      <c r="V350" s="175"/>
      <c r="W350" s="175"/>
      <c r="X350" s="175"/>
    </row>
    <row r="351" spans="1:24" s="222" customFormat="1" x14ac:dyDescent="0.15">
      <c r="A351" s="199"/>
      <c r="B351" s="221"/>
      <c r="C351" s="199"/>
      <c r="D351" s="199"/>
      <c r="E351" s="199"/>
      <c r="F351" s="199"/>
      <c r="G351" s="199"/>
      <c r="H351" s="199"/>
      <c r="I351" s="199"/>
      <c r="J351" s="175"/>
      <c r="K351" s="175"/>
      <c r="L351" s="175"/>
      <c r="M351" s="175"/>
      <c r="N351" s="175"/>
      <c r="O351" s="175"/>
      <c r="P351" s="175"/>
      <c r="Q351" s="175"/>
      <c r="R351" s="175"/>
      <c r="S351" s="175"/>
      <c r="T351" s="175"/>
      <c r="U351" s="175"/>
      <c r="V351" s="175"/>
      <c r="W351" s="175"/>
      <c r="X351" s="175"/>
    </row>
    <row r="352" spans="1:24" s="222" customFormat="1" x14ac:dyDescent="0.15">
      <c r="A352" s="199"/>
      <c r="B352" s="221"/>
      <c r="C352" s="199"/>
      <c r="D352" s="199"/>
      <c r="E352" s="199"/>
      <c r="F352" s="199"/>
      <c r="G352" s="199"/>
      <c r="H352" s="199"/>
      <c r="I352" s="199"/>
      <c r="J352" s="175"/>
      <c r="K352" s="175"/>
      <c r="L352" s="175"/>
      <c r="M352" s="175"/>
      <c r="N352" s="175"/>
      <c r="O352" s="175"/>
      <c r="P352" s="175"/>
      <c r="Q352" s="175"/>
      <c r="R352" s="175"/>
      <c r="S352" s="175"/>
      <c r="T352" s="175"/>
      <c r="U352" s="175"/>
      <c r="V352" s="175"/>
      <c r="W352" s="175"/>
      <c r="X352" s="175"/>
    </row>
    <row r="353" spans="1:24" s="222" customFormat="1" x14ac:dyDescent="0.15">
      <c r="A353" s="199"/>
      <c r="B353" s="221"/>
      <c r="C353" s="199"/>
      <c r="D353" s="199"/>
      <c r="E353" s="199"/>
      <c r="F353" s="199"/>
      <c r="G353" s="199"/>
      <c r="H353" s="199"/>
      <c r="I353" s="199"/>
      <c r="J353" s="175"/>
      <c r="K353" s="175"/>
      <c r="L353" s="175"/>
      <c r="M353" s="175"/>
      <c r="N353" s="175"/>
      <c r="O353" s="175"/>
      <c r="P353" s="175"/>
      <c r="Q353" s="175"/>
      <c r="R353" s="175"/>
      <c r="S353" s="175"/>
      <c r="T353" s="175"/>
      <c r="U353" s="175"/>
      <c r="V353" s="175"/>
      <c r="W353" s="175"/>
      <c r="X353" s="175"/>
    </row>
    <row r="354" spans="1:24" s="222" customFormat="1" x14ac:dyDescent="0.15">
      <c r="A354" s="199"/>
      <c r="B354" s="221"/>
      <c r="C354" s="199"/>
      <c r="D354" s="199"/>
      <c r="E354" s="199"/>
      <c r="F354" s="199"/>
      <c r="G354" s="199"/>
      <c r="H354" s="199"/>
      <c r="I354" s="199"/>
      <c r="J354" s="175"/>
      <c r="K354" s="175"/>
      <c r="L354" s="175"/>
      <c r="M354" s="175"/>
      <c r="N354" s="175"/>
      <c r="O354" s="175"/>
      <c r="P354" s="175"/>
      <c r="Q354" s="175"/>
      <c r="R354" s="175"/>
      <c r="S354" s="175"/>
      <c r="T354" s="175"/>
      <c r="U354" s="175"/>
      <c r="V354" s="175"/>
      <c r="W354" s="175"/>
      <c r="X354" s="175"/>
    </row>
    <row r="355" spans="1:24" s="222" customFormat="1" x14ac:dyDescent="0.15">
      <c r="A355" s="199"/>
      <c r="B355" s="221"/>
      <c r="C355" s="199"/>
      <c r="D355" s="199"/>
      <c r="E355" s="199"/>
      <c r="F355" s="199"/>
      <c r="G355" s="199"/>
      <c r="H355" s="199"/>
      <c r="I355" s="199"/>
      <c r="J355" s="175"/>
      <c r="K355" s="175"/>
      <c r="L355" s="175"/>
      <c r="M355" s="175"/>
      <c r="N355" s="175"/>
      <c r="O355" s="175"/>
      <c r="P355" s="175"/>
      <c r="Q355" s="175"/>
      <c r="R355" s="175"/>
      <c r="S355" s="175"/>
      <c r="T355" s="175"/>
      <c r="U355" s="175"/>
      <c r="V355" s="175"/>
      <c r="W355" s="175"/>
      <c r="X355" s="175"/>
    </row>
    <row r="356" spans="1:24" s="222" customFormat="1" x14ac:dyDescent="0.15">
      <c r="A356" s="199"/>
      <c r="B356" s="221"/>
      <c r="C356" s="199"/>
      <c r="D356" s="199"/>
      <c r="E356" s="199"/>
      <c r="F356" s="199"/>
      <c r="G356" s="199"/>
      <c r="H356" s="199"/>
      <c r="I356" s="199"/>
      <c r="J356" s="175"/>
      <c r="K356" s="175"/>
      <c r="L356" s="175"/>
      <c r="M356" s="175"/>
      <c r="N356" s="175"/>
      <c r="O356" s="175"/>
      <c r="P356" s="175"/>
      <c r="Q356" s="175"/>
      <c r="R356" s="175"/>
      <c r="S356" s="175"/>
      <c r="T356" s="175"/>
      <c r="U356" s="175"/>
      <c r="V356" s="175"/>
      <c r="W356" s="175"/>
      <c r="X356" s="175"/>
    </row>
    <row r="357" spans="1:24" s="222" customFormat="1" x14ac:dyDescent="0.15">
      <c r="A357" s="199"/>
      <c r="B357" s="221"/>
      <c r="C357" s="199"/>
      <c r="D357" s="199"/>
      <c r="E357" s="199"/>
      <c r="F357" s="199"/>
      <c r="G357" s="199"/>
      <c r="H357" s="199"/>
      <c r="I357" s="199"/>
      <c r="J357" s="175"/>
      <c r="K357" s="175"/>
      <c r="L357" s="175"/>
      <c r="M357" s="175"/>
      <c r="N357" s="175"/>
      <c r="O357" s="175"/>
      <c r="P357" s="175"/>
      <c r="Q357" s="175"/>
      <c r="R357" s="175"/>
      <c r="S357" s="175"/>
      <c r="T357" s="175"/>
      <c r="U357" s="175"/>
      <c r="V357" s="175"/>
      <c r="W357" s="175"/>
      <c r="X357" s="175"/>
    </row>
    <row r="358" spans="1:24" s="222" customFormat="1" x14ac:dyDescent="0.15">
      <c r="A358" s="199"/>
      <c r="B358" s="221"/>
      <c r="C358" s="199"/>
      <c r="D358" s="199"/>
      <c r="E358" s="199"/>
      <c r="F358" s="199"/>
      <c r="G358" s="199"/>
      <c r="H358" s="199"/>
      <c r="I358" s="199"/>
      <c r="J358" s="175"/>
      <c r="K358" s="175"/>
      <c r="L358" s="175"/>
      <c r="M358" s="175"/>
      <c r="N358" s="175"/>
      <c r="O358" s="175"/>
      <c r="P358" s="175"/>
      <c r="Q358" s="175"/>
      <c r="R358" s="175"/>
      <c r="S358" s="175"/>
      <c r="T358" s="175"/>
      <c r="U358" s="175"/>
      <c r="V358" s="175"/>
      <c r="W358" s="175"/>
      <c r="X358" s="175"/>
    </row>
  </sheetData>
  <mergeCells count="25">
    <mergeCell ref="A3:X3"/>
    <mergeCell ref="A5:A7"/>
    <mergeCell ref="B5:B7"/>
    <mergeCell ref="C5:C7"/>
    <mergeCell ref="D6:D7"/>
    <mergeCell ref="E6:F6"/>
    <mergeCell ref="V5:X5"/>
    <mergeCell ref="J6:J7"/>
    <mergeCell ref="K6:L6"/>
    <mergeCell ref="D5:F5"/>
    <mergeCell ref="G5:I5"/>
    <mergeCell ref="W6:X6"/>
    <mergeCell ref="S5:U5"/>
    <mergeCell ref="S6:S7"/>
    <mergeCell ref="T6:U6"/>
    <mergeCell ref="J5:L5"/>
    <mergeCell ref="V6:V7"/>
    <mergeCell ref="H6:I6"/>
    <mergeCell ref="M5:O5"/>
    <mergeCell ref="P5:R5"/>
    <mergeCell ref="G6:G7"/>
    <mergeCell ref="P6:P7"/>
    <mergeCell ref="Q6:R6"/>
    <mergeCell ref="N6:O6"/>
    <mergeCell ref="M6:M7"/>
  </mergeCells>
  <phoneticPr fontId="0" type="noConversion"/>
  <pageMargins left="0.7" right="0.7" top="0.75" bottom="0.75" header="0.3" footer="0.3"/>
  <pageSetup paperSize="9" scale="48" orientation="landscape" r:id="rId1"/>
  <rowBreaks count="2" manualBreakCount="2">
    <brk id="98" max="22" man="1"/>
    <brk id="152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Y24"/>
  <sheetViews>
    <sheetView zoomScaleNormal="100" workbookViewId="0">
      <selection activeCell="F6" sqref="F6:F7"/>
    </sheetView>
  </sheetViews>
  <sheetFormatPr defaultRowHeight="12.75" customHeight="1" x14ac:dyDescent="0.15"/>
  <cols>
    <col min="1" max="1" width="11.5" style="2" customWidth="1"/>
    <col min="2" max="2" width="45" style="3" customWidth="1"/>
    <col min="3" max="5" width="15.5" style="3" hidden="1" customWidth="1"/>
    <col min="6" max="8" width="12.6640625" style="3" customWidth="1"/>
    <col min="9" max="9" width="12.6640625" style="1" customWidth="1"/>
    <col min="10" max="10" width="13.33203125" style="1" customWidth="1"/>
    <col min="11" max="11" width="12.33203125" style="1" customWidth="1"/>
    <col min="12" max="14" width="12.33203125" style="1" hidden="1" customWidth="1"/>
    <col min="15" max="15" width="12.33203125" style="1" customWidth="1"/>
    <col min="16" max="17" width="14.33203125" style="1" customWidth="1"/>
    <col min="18" max="18" width="13.1640625" style="1" customWidth="1"/>
    <col min="19" max="20" width="14.5" style="1" customWidth="1"/>
    <col min="21" max="21" width="13.1640625" style="1" customWidth="1"/>
    <col min="22" max="23" width="14.5" style="1" customWidth="1"/>
    <col min="24" max="24" width="0.1640625" customWidth="1"/>
  </cols>
  <sheetData>
    <row r="2" spans="1:25" ht="30" customHeight="1" x14ac:dyDescent="0.15">
      <c r="K2" s="4"/>
      <c r="L2" s="4"/>
      <c r="M2" s="4"/>
      <c r="N2" s="4"/>
      <c r="Q2" s="4"/>
      <c r="S2" s="4"/>
      <c r="T2" s="4"/>
      <c r="V2" s="496" t="s">
        <v>62</v>
      </c>
      <c r="W2" s="496"/>
      <c r="X2" s="496"/>
      <c r="Y2" s="58"/>
    </row>
    <row r="3" spans="1:25" ht="21.75" customHeight="1" x14ac:dyDescent="0.15">
      <c r="A3" s="506" t="s">
        <v>935</v>
      </c>
      <c r="B3" s="506"/>
      <c r="C3" s="506"/>
      <c r="D3" s="506"/>
      <c r="E3" s="506"/>
      <c r="F3" s="506"/>
      <c r="G3" s="506"/>
      <c r="H3" s="506"/>
      <c r="I3" s="506"/>
      <c r="J3" s="506"/>
      <c r="K3" s="506"/>
      <c r="L3" s="506"/>
      <c r="M3" s="506"/>
      <c r="N3" s="506"/>
      <c r="O3" s="506"/>
      <c r="P3" s="506"/>
      <c r="Q3" s="506"/>
      <c r="R3" s="506"/>
      <c r="S3" s="506"/>
      <c r="T3" s="506"/>
      <c r="U3" s="506"/>
      <c r="V3" s="506"/>
      <c r="W3" s="506"/>
    </row>
    <row r="4" spans="1:25" ht="20.25" customHeight="1" thickBot="1" x14ac:dyDescent="0.2">
      <c r="X4" s="31" t="s">
        <v>69</v>
      </c>
    </row>
    <row r="5" spans="1:25" ht="30.75" customHeight="1" x14ac:dyDescent="0.15">
      <c r="A5" s="509"/>
      <c r="B5" s="507"/>
      <c r="C5" s="475" t="s">
        <v>66</v>
      </c>
      <c r="D5" s="475"/>
      <c r="E5" s="475"/>
      <c r="F5" s="475" t="s">
        <v>890</v>
      </c>
      <c r="G5" s="475"/>
      <c r="H5" s="475"/>
      <c r="I5" s="475" t="s">
        <v>891</v>
      </c>
      <c r="J5" s="475"/>
      <c r="K5" s="475"/>
      <c r="L5" s="511" t="s">
        <v>67</v>
      </c>
      <c r="M5" s="511"/>
      <c r="N5" s="511"/>
      <c r="O5" s="475" t="s">
        <v>252</v>
      </c>
      <c r="P5" s="475"/>
      <c r="Q5" s="475"/>
      <c r="R5" s="475" t="s">
        <v>253</v>
      </c>
      <c r="S5" s="475"/>
      <c r="T5" s="475"/>
      <c r="U5" s="475" t="s">
        <v>888</v>
      </c>
      <c r="V5" s="475"/>
      <c r="W5" s="475"/>
      <c r="X5" s="53"/>
    </row>
    <row r="6" spans="1:25" ht="19.5" customHeight="1" x14ac:dyDescent="0.15">
      <c r="A6" s="510"/>
      <c r="B6" s="508"/>
      <c r="C6" s="474" t="s">
        <v>73</v>
      </c>
      <c r="D6" s="474" t="s">
        <v>74</v>
      </c>
      <c r="E6" s="474"/>
      <c r="F6" s="474" t="s">
        <v>73</v>
      </c>
      <c r="G6" s="474" t="s">
        <v>74</v>
      </c>
      <c r="H6" s="474"/>
      <c r="I6" s="474" t="s">
        <v>73</v>
      </c>
      <c r="J6" s="474" t="s">
        <v>74</v>
      </c>
      <c r="K6" s="474"/>
      <c r="L6" s="474" t="s">
        <v>73</v>
      </c>
      <c r="M6" s="474" t="s">
        <v>74</v>
      </c>
      <c r="N6" s="474"/>
      <c r="O6" s="474" t="s">
        <v>73</v>
      </c>
      <c r="P6" s="474" t="s">
        <v>74</v>
      </c>
      <c r="Q6" s="474"/>
      <c r="R6" s="474" t="s">
        <v>73</v>
      </c>
      <c r="S6" s="474" t="s">
        <v>74</v>
      </c>
      <c r="T6" s="474"/>
      <c r="U6" s="474" t="s">
        <v>73</v>
      </c>
      <c r="V6" s="474" t="s">
        <v>74</v>
      </c>
      <c r="W6" s="474"/>
      <c r="X6" s="457" t="s">
        <v>68</v>
      </c>
    </row>
    <row r="7" spans="1:25" ht="49.5" customHeight="1" x14ac:dyDescent="0.15">
      <c r="A7" s="510"/>
      <c r="B7" s="508"/>
      <c r="C7" s="474"/>
      <c r="D7" s="14" t="s">
        <v>75</v>
      </c>
      <c r="E7" s="14" t="s">
        <v>76</v>
      </c>
      <c r="F7" s="474"/>
      <c r="G7" s="14" t="s">
        <v>75</v>
      </c>
      <c r="H7" s="14" t="s">
        <v>76</v>
      </c>
      <c r="I7" s="474"/>
      <c r="J7" s="14" t="s">
        <v>75</v>
      </c>
      <c r="K7" s="14" t="s">
        <v>76</v>
      </c>
      <c r="L7" s="474"/>
      <c r="M7" s="14" t="s">
        <v>75</v>
      </c>
      <c r="N7" s="14" t="s">
        <v>76</v>
      </c>
      <c r="O7" s="474"/>
      <c r="P7" s="14" t="s">
        <v>75</v>
      </c>
      <c r="Q7" s="14" t="s">
        <v>76</v>
      </c>
      <c r="R7" s="474"/>
      <c r="S7" s="441" t="s">
        <v>75</v>
      </c>
      <c r="T7" s="441" t="s">
        <v>76</v>
      </c>
      <c r="U7" s="474"/>
      <c r="V7" s="14" t="s">
        <v>75</v>
      </c>
      <c r="W7" s="14" t="s">
        <v>76</v>
      </c>
      <c r="X7" s="457"/>
    </row>
    <row r="8" spans="1:25" s="6" customFormat="1" ht="21.75" customHeight="1" x14ac:dyDescent="0.15">
      <c r="A8" s="10">
        <v>1</v>
      </c>
      <c r="B8" s="11">
        <v>2</v>
      </c>
      <c r="C8" s="11">
        <v>3</v>
      </c>
      <c r="D8" s="11">
        <v>4</v>
      </c>
      <c r="E8" s="11">
        <v>5</v>
      </c>
      <c r="F8" s="11">
        <v>6</v>
      </c>
      <c r="G8" s="11">
        <v>7</v>
      </c>
      <c r="H8" s="11">
        <v>8</v>
      </c>
      <c r="I8" s="11">
        <v>9</v>
      </c>
      <c r="J8" s="11">
        <v>10</v>
      </c>
      <c r="K8" s="11">
        <v>11</v>
      </c>
      <c r="L8" s="11">
        <v>12</v>
      </c>
      <c r="M8" s="11">
        <v>13</v>
      </c>
      <c r="N8" s="11">
        <v>14</v>
      </c>
      <c r="O8" s="11">
        <v>15</v>
      </c>
      <c r="P8" s="11">
        <v>16</v>
      </c>
      <c r="Q8" s="11">
        <v>17</v>
      </c>
      <c r="R8" s="438">
        <v>18</v>
      </c>
      <c r="S8" s="438">
        <v>19</v>
      </c>
      <c r="T8" s="438">
        <v>20</v>
      </c>
      <c r="U8" s="11">
        <v>18</v>
      </c>
      <c r="V8" s="11">
        <v>19</v>
      </c>
      <c r="W8" s="11">
        <v>20</v>
      </c>
      <c r="X8" s="39">
        <v>21</v>
      </c>
    </row>
    <row r="9" spans="1:25" ht="18.75" customHeight="1" x14ac:dyDescent="0.15">
      <c r="A9" s="15" t="s">
        <v>70</v>
      </c>
      <c r="B9" s="12" t="s">
        <v>79</v>
      </c>
      <c r="C9" s="12"/>
      <c r="D9" s="12"/>
      <c r="E9" s="12"/>
      <c r="F9" s="316"/>
      <c r="G9" s="316"/>
      <c r="H9" s="316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55"/>
    </row>
    <row r="10" spans="1:25" s="6" customFormat="1" ht="27.75" customHeight="1" thickBot="1" x14ac:dyDescent="0.2">
      <c r="A10" s="40" t="s">
        <v>623</v>
      </c>
      <c r="B10" s="41" t="s">
        <v>624</v>
      </c>
      <c r="C10" s="61">
        <f>D10+E10</f>
        <v>-200663.1</v>
      </c>
      <c r="D10" s="61">
        <v>-23543</v>
      </c>
      <c r="E10" s="61">
        <v>-177120.1</v>
      </c>
      <c r="F10" s="61">
        <f>G10+H10</f>
        <v>-150754</v>
      </c>
      <c r="G10" s="61">
        <v>-22235.9</v>
      </c>
      <c r="H10" s="61">
        <v>-128518.1</v>
      </c>
      <c r="I10" s="75">
        <f>J10+K10</f>
        <v>-40000</v>
      </c>
      <c r="J10" s="75">
        <v>-15000</v>
      </c>
      <c r="K10" s="75">
        <v>-25000</v>
      </c>
      <c r="L10" s="75"/>
      <c r="M10" s="75"/>
      <c r="N10" s="75"/>
      <c r="O10" s="75">
        <f>P10+Q10</f>
        <v>-30000</v>
      </c>
      <c r="P10" s="75">
        <v>0</v>
      </c>
      <c r="Q10" s="75">
        <v>-30000</v>
      </c>
      <c r="R10" s="75">
        <f>S10+T10</f>
        <v>-30000</v>
      </c>
      <c r="S10" s="75">
        <v>0</v>
      </c>
      <c r="T10" s="75">
        <v>-30000</v>
      </c>
      <c r="U10" s="75">
        <f>V10+W10</f>
        <v>-40000</v>
      </c>
      <c r="V10" s="75">
        <v>0</v>
      </c>
      <c r="W10" s="75">
        <v>-40000</v>
      </c>
      <c r="X10" s="57"/>
    </row>
    <row r="11" spans="1:25" ht="12.75" customHeight="1" x14ac:dyDescent="0.15"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</row>
    <row r="12" spans="1:25" ht="12.75" customHeight="1" x14ac:dyDescent="0.15"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</row>
    <row r="13" spans="1:25" ht="12.75" customHeight="1" x14ac:dyDescent="0.15"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</row>
    <row r="14" spans="1:25" ht="12.75" customHeight="1" x14ac:dyDescent="0.15"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</row>
    <row r="15" spans="1:25" ht="12.75" customHeight="1" x14ac:dyDescent="0.15"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</row>
    <row r="16" spans="1:25" ht="12.75" customHeight="1" x14ac:dyDescent="0.15"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</row>
    <row r="17" spans="9:23" ht="12.75" customHeight="1" x14ac:dyDescent="0.15"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</row>
    <row r="18" spans="9:23" ht="12.75" customHeight="1" x14ac:dyDescent="0.15"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</row>
    <row r="19" spans="9:23" ht="12.75" customHeight="1" x14ac:dyDescent="0.15"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</row>
    <row r="20" spans="9:23" ht="12.75" customHeight="1" x14ac:dyDescent="0.15"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</row>
    <row r="21" spans="9:23" ht="12.75" customHeight="1" x14ac:dyDescent="0.15"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</row>
    <row r="22" spans="9:23" ht="12.75" customHeight="1" x14ac:dyDescent="0.15"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</row>
    <row r="23" spans="9:23" ht="12.75" customHeight="1" x14ac:dyDescent="0.15"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</row>
    <row r="24" spans="9:23" ht="12.75" customHeight="1" x14ac:dyDescent="0.15"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</row>
  </sheetData>
  <mergeCells count="26">
    <mergeCell ref="V2:X2"/>
    <mergeCell ref="A5:A7"/>
    <mergeCell ref="D6:E6"/>
    <mergeCell ref="F6:F7"/>
    <mergeCell ref="G6:H6"/>
    <mergeCell ref="C5:E5"/>
    <mergeCell ref="F5:H5"/>
    <mergeCell ref="O6:O7"/>
    <mergeCell ref="P6:Q6"/>
    <mergeCell ref="J6:K6"/>
    <mergeCell ref="X6:X7"/>
    <mergeCell ref="L5:N5"/>
    <mergeCell ref="L6:L7"/>
    <mergeCell ref="U5:W5"/>
    <mergeCell ref="I6:I7"/>
    <mergeCell ref="C6:C7"/>
    <mergeCell ref="A3:W3"/>
    <mergeCell ref="I5:K5"/>
    <mergeCell ref="U6:U7"/>
    <mergeCell ref="V6:W6"/>
    <mergeCell ref="B5:B7"/>
    <mergeCell ref="O5:Q5"/>
    <mergeCell ref="M6:N6"/>
    <mergeCell ref="R5:T5"/>
    <mergeCell ref="R6:R7"/>
    <mergeCell ref="S6:T6"/>
  </mergeCells>
  <phoneticPr fontId="0" type="noConversion"/>
  <pageMargins left="0.7" right="0.7" top="0.75" bottom="0.75" header="0.3" footer="0.3"/>
  <pageSetup scale="59" orientation="landscape" r:id="rId1"/>
  <colBreaks count="1" manualBreakCount="1">
    <brk id="23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Z37"/>
  <sheetViews>
    <sheetView view="pageBreakPreview" zoomScaleNormal="100" zoomScaleSheetLayoutView="100" workbookViewId="0">
      <selection activeCell="Z9" sqref="Z9"/>
    </sheetView>
  </sheetViews>
  <sheetFormatPr defaultRowHeight="10.5" x14ac:dyDescent="0.15"/>
  <cols>
    <col min="1" max="1" width="12" style="2" customWidth="1"/>
    <col min="2" max="2" width="45" style="3" customWidth="1"/>
    <col min="3" max="3" width="10.33203125" style="2" customWidth="1"/>
    <col min="4" max="4" width="16.33203125" style="2" hidden="1" customWidth="1"/>
    <col min="5" max="5" width="15.6640625" style="2" hidden="1" customWidth="1"/>
    <col min="6" max="6" width="17" style="2" hidden="1" customWidth="1"/>
    <col min="7" max="9" width="12.6640625" style="2" customWidth="1"/>
    <col min="10" max="10" width="13.1640625" style="1" customWidth="1"/>
    <col min="11" max="11" width="13.33203125" style="1" customWidth="1"/>
    <col min="12" max="12" width="12.33203125" style="1" customWidth="1"/>
    <col min="13" max="15" width="12.1640625" style="1" hidden="1" customWidth="1"/>
    <col min="16" max="16" width="12.33203125" style="1" customWidth="1"/>
    <col min="17" max="18" width="14.33203125" style="1" customWidth="1"/>
    <col min="19" max="19" width="13.1640625" style="1" customWidth="1"/>
    <col min="20" max="21" width="14.5" style="1" customWidth="1"/>
    <col min="22" max="22" width="13.1640625" style="1" customWidth="1"/>
    <col min="23" max="24" width="14.5" style="1" customWidth="1"/>
    <col min="25" max="25" width="23.5" hidden="1" customWidth="1"/>
  </cols>
  <sheetData>
    <row r="2" spans="1:26" ht="33" customHeight="1" x14ac:dyDescent="0.15">
      <c r="L2" s="4"/>
      <c r="M2" s="4"/>
      <c r="N2" s="4"/>
      <c r="O2" s="4"/>
      <c r="R2" s="4"/>
      <c r="T2" s="4"/>
      <c r="U2" s="4"/>
      <c r="W2" s="496" t="s">
        <v>63</v>
      </c>
      <c r="X2" s="496"/>
      <c r="Y2" s="496"/>
      <c r="Z2" s="59"/>
    </row>
    <row r="3" spans="1:26" ht="30" customHeight="1" x14ac:dyDescent="0.15">
      <c r="A3" s="486" t="s">
        <v>896</v>
      </c>
      <c r="B3" s="486"/>
      <c r="C3" s="486"/>
      <c r="D3" s="486"/>
      <c r="E3" s="486"/>
      <c r="F3" s="486"/>
      <c r="G3" s="486"/>
      <c r="H3" s="486"/>
      <c r="I3" s="486"/>
      <c r="J3" s="486"/>
      <c r="K3" s="486"/>
      <c r="L3" s="486"/>
      <c r="M3" s="486"/>
      <c r="N3" s="486"/>
      <c r="O3" s="486"/>
      <c r="P3" s="486"/>
      <c r="Q3" s="486"/>
      <c r="R3" s="486"/>
      <c r="S3" s="486"/>
      <c r="T3" s="486"/>
      <c r="U3" s="486"/>
      <c r="V3" s="486"/>
      <c r="W3" s="486"/>
      <c r="X3" s="486"/>
    </row>
    <row r="4" spans="1:26" ht="22.5" customHeight="1" thickBot="1" x14ac:dyDescent="0.2">
      <c r="A4" s="28"/>
      <c r="B4" s="29"/>
      <c r="C4" s="28"/>
      <c r="D4" s="28"/>
      <c r="E4" s="28"/>
      <c r="F4" s="28"/>
      <c r="G4" s="28"/>
      <c r="H4" s="28"/>
      <c r="I4" s="28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V4" s="30"/>
      <c r="W4" s="30"/>
      <c r="Y4" s="31" t="s">
        <v>69</v>
      </c>
    </row>
    <row r="5" spans="1:26" ht="23.25" customHeight="1" x14ac:dyDescent="0.15">
      <c r="A5" s="491" t="s">
        <v>70</v>
      </c>
      <c r="B5" s="494" t="s">
        <v>441</v>
      </c>
      <c r="C5" s="493" t="s">
        <v>442</v>
      </c>
      <c r="D5" s="475" t="s">
        <v>66</v>
      </c>
      <c r="E5" s="475"/>
      <c r="F5" s="475"/>
      <c r="G5" s="475" t="s">
        <v>897</v>
      </c>
      <c r="H5" s="475"/>
      <c r="I5" s="475"/>
      <c r="J5" s="475" t="s">
        <v>891</v>
      </c>
      <c r="K5" s="475"/>
      <c r="L5" s="475"/>
      <c r="M5" s="511" t="s">
        <v>67</v>
      </c>
      <c r="N5" s="511"/>
      <c r="O5" s="511"/>
      <c r="P5" s="475" t="s">
        <v>252</v>
      </c>
      <c r="Q5" s="475"/>
      <c r="R5" s="475"/>
      <c r="S5" s="475" t="s">
        <v>253</v>
      </c>
      <c r="T5" s="475"/>
      <c r="U5" s="475"/>
      <c r="V5" s="475" t="s">
        <v>888</v>
      </c>
      <c r="W5" s="475"/>
      <c r="X5" s="475"/>
      <c r="Y5" s="53"/>
    </row>
    <row r="6" spans="1:26" ht="24" customHeight="1" x14ac:dyDescent="0.15">
      <c r="A6" s="492"/>
      <c r="B6" s="495"/>
      <c r="C6" s="474"/>
      <c r="D6" s="474" t="s">
        <v>73</v>
      </c>
      <c r="E6" s="474" t="s">
        <v>74</v>
      </c>
      <c r="F6" s="474"/>
      <c r="G6" s="474" t="s">
        <v>73</v>
      </c>
      <c r="H6" s="474" t="s">
        <v>74</v>
      </c>
      <c r="I6" s="474"/>
      <c r="J6" s="474" t="s">
        <v>73</v>
      </c>
      <c r="K6" s="474" t="s">
        <v>74</v>
      </c>
      <c r="L6" s="474"/>
      <c r="M6" s="474" t="s">
        <v>73</v>
      </c>
      <c r="N6" s="474" t="s">
        <v>74</v>
      </c>
      <c r="O6" s="474"/>
      <c r="P6" s="474" t="s">
        <v>73</v>
      </c>
      <c r="Q6" s="474" t="s">
        <v>74</v>
      </c>
      <c r="R6" s="474"/>
      <c r="S6" s="474" t="s">
        <v>73</v>
      </c>
      <c r="T6" s="474" t="s">
        <v>74</v>
      </c>
      <c r="U6" s="474"/>
      <c r="V6" s="474" t="s">
        <v>73</v>
      </c>
      <c r="W6" s="474" t="s">
        <v>74</v>
      </c>
      <c r="X6" s="474"/>
      <c r="Y6" s="457" t="s">
        <v>68</v>
      </c>
    </row>
    <row r="7" spans="1:26" ht="35.25" customHeight="1" x14ac:dyDescent="0.15">
      <c r="A7" s="492"/>
      <c r="B7" s="495"/>
      <c r="C7" s="474"/>
      <c r="D7" s="474"/>
      <c r="E7" s="14" t="s">
        <v>75</v>
      </c>
      <c r="F7" s="14" t="s">
        <v>76</v>
      </c>
      <c r="G7" s="474"/>
      <c r="H7" s="14" t="s">
        <v>75</v>
      </c>
      <c r="I7" s="14" t="s">
        <v>76</v>
      </c>
      <c r="J7" s="474"/>
      <c r="K7" s="14" t="s">
        <v>75</v>
      </c>
      <c r="L7" s="14" t="s">
        <v>76</v>
      </c>
      <c r="M7" s="474"/>
      <c r="N7" s="14" t="s">
        <v>75</v>
      </c>
      <c r="O7" s="14" t="s">
        <v>76</v>
      </c>
      <c r="P7" s="474"/>
      <c r="Q7" s="14" t="s">
        <v>75</v>
      </c>
      <c r="R7" s="14" t="s">
        <v>76</v>
      </c>
      <c r="S7" s="474"/>
      <c r="T7" s="441" t="s">
        <v>75</v>
      </c>
      <c r="U7" s="441" t="s">
        <v>76</v>
      </c>
      <c r="V7" s="474"/>
      <c r="W7" s="14" t="s">
        <v>75</v>
      </c>
      <c r="X7" s="14" t="s">
        <v>76</v>
      </c>
      <c r="Y7" s="457"/>
    </row>
    <row r="8" spans="1:26" ht="20.25" customHeight="1" x14ac:dyDescent="0.15">
      <c r="A8" s="15">
        <v>1</v>
      </c>
      <c r="B8" s="12">
        <v>2</v>
      </c>
      <c r="C8" s="12">
        <v>3</v>
      </c>
      <c r="D8" s="12">
        <v>4</v>
      </c>
      <c r="E8" s="12">
        <v>5</v>
      </c>
      <c r="F8" s="12">
        <v>6</v>
      </c>
      <c r="G8" s="12">
        <v>7</v>
      </c>
      <c r="H8" s="12">
        <v>8</v>
      </c>
      <c r="I8" s="12">
        <v>9</v>
      </c>
      <c r="J8" s="12">
        <v>10</v>
      </c>
      <c r="K8" s="12">
        <v>11</v>
      </c>
      <c r="L8" s="12">
        <v>12</v>
      </c>
      <c r="M8" s="12">
        <v>13</v>
      </c>
      <c r="N8" s="12">
        <v>14</v>
      </c>
      <c r="O8" s="12">
        <v>15</v>
      </c>
      <c r="P8" s="12">
        <v>16</v>
      </c>
      <c r="Q8" s="12">
        <v>17</v>
      </c>
      <c r="R8" s="12">
        <v>18</v>
      </c>
      <c r="S8" s="439">
        <v>19</v>
      </c>
      <c r="T8" s="439">
        <v>20</v>
      </c>
      <c r="U8" s="439">
        <v>21</v>
      </c>
      <c r="V8" s="12">
        <v>19</v>
      </c>
      <c r="W8" s="12">
        <v>20</v>
      </c>
      <c r="X8" s="12">
        <v>21</v>
      </c>
      <c r="Y8" s="13">
        <v>22</v>
      </c>
    </row>
    <row r="9" spans="1:26" s="72" customFormat="1" ht="21.75" customHeight="1" x14ac:dyDescent="0.15">
      <c r="A9" s="68" t="s">
        <v>625</v>
      </c>
      <c r="B9" s="37" t="s">
        <v>626</v>
      </c>
      <c r="C9" s="69" t="s">
        <v>79</v>
      </c>
      <c r="D9" s="70">
        <f t="shared" ref="D9:O9" si="0">D22</f>
        <v>200663.1</v>
      </c>
      <c r="E9" s="70">
        <f t="shared" si="0"/>
        <v>23543</v>
      </c>
      <c r="F9" s="70">
        <f t="shared" si="0"/>
        <v>177120.1</v>
      </c>
      <c r="G9" s="70">
        <f t="shared" si="0"/>
        <v>150754</v>
      </c>
      <c r="H9" s="70">
        <f t="shared" si="0"/>
        <v>22235.9</v>
      </c>
      <c r="I9" s="70">
        <f t="shared" si="0"/>
        <v>128518.1</v>
      </c>
      <c r="J9" s="70">
        <f t="shared" si="0"/>
        <v>40000</v>
      </c>
      <c r="K9" s="70">
        <f t="shared" si="0"/>
        <v>15000</v>
      </c>
      <c r="L9" s="70">
        <f t="shared" si="0"/>
        <v>25000</v>
      </c>
      <c r="M9" s="70">
        <f t="shared" si="0"/>
        <v>0</v>
      </c>
      <c r="N9" s="70">
        <f t="shared" si="0"/>
        <v>0</v>
      </c>
      <c r="O9" s="70">
        <f t="shared" si="0"/>
        <v>0</v>
      </c>
      <c r="P9" s="70">
        <f t="shared" ref="P9:X9" si="1">P22</f>
        <v>30000</v>
      </c>
      <c r="Q9" s="70">
        <f t="shared" si="1"/>
        <v>0</v>
      </c>
      <c r="R9" s="70">
        <f t="shared" si="1"/>
        <v>30000</v>
      </c>
      <c r="S9" s="70">
        <f t="shared" ref="S9:U9" si="2">S22</f>
        <v>30000</v>
      </c>
      <c r="T9" s="70">
        <f t="shared" si="2"/>
        <v>0</v>
      </c>
      <c r="U9" s="70">
        <f t="shared" si="2"/>
        <v>30000</v>
      </c>
      <c r="V9" s="70">
        <f t="shared" si="1"/>
        <v>40000</v>
      </c>
      <c r="W9" s="70">
        <f t="shared" si="1"/>
        <v>0</v>
      </c>
      <c r="X9" s="70">
        <f t="shared" si="1"/>
        <v>40000</v>
      </c>
      <c r="Y9" s="71"/>
    </row>
    <row r="10" spans="1:26" ht="12.75" customHeight="1" x14ac:dyDescent="0.15">
      <c r="A10" s="19"/>
      <c r="B10" s="20" t="s">
        <v>74</v>
      </c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55"/>
    </row>
    <row r="11" spans="1:26" s="6" customFormat="1" ht="21.75" customHeight="1" x14ac:dyDescent="0.15">
      <c r="A11" s="10" t="s">
        <v>627</v>
      </c>
      <c r="B11" s="37" t="s">
        <v>628</v>
      </c>
      <c r="C11" s="11" t="s">
        <v>79</v>
      </c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438"/>
      <c r="T11" s="438"/>
      <c r="U11" s="438"/>
      <c r="V11" s="11"/>
      <c r="W11" s="11"/>
      <c r="X11" s="11"/>
      <c r="Y11" s="54"/>
    </row>
    <row r="12" spans="1:26" ht="12.75" customHeight="1" x14ac:dyDescent="0.15">
      <c r="A12" s="19"/>
      <c r="B12" s="20" t="s">
        <v>74</v>
      </c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55"/>
    </row>
    <row r="13" spans="1:26" s="66" customFormat="1" ht="21.75" customHeight="1" x14ac:dyDescent="0.15">
      <c r="A13" s="16" t="s">
        <v>629</v>
      </c>
      <c r="B13" s="37" t="s">
        <v>630</v>
      </c>
      <c r="C13" s="17" t="s">
        <v>79</v>
      </c>
      <c r="D13" s="65">
        <f>F13</f>
        <v>0</v>
      </c>
      <c r="E13" s="65" t="str">
        <f>E19</f>
        <v>X</v>
      </c>
      <c r="F13" s="65">
        <f>F19</f>
        <v>0</v>
      </c>
      <c r="G13" s="65">
        <f>I13</f>
        <v>0</v>
      </c>
      <c r="H13" s="65" t="str">
        <f>H19</f>
        <v>X</v>
      </c>
      <c r="I13" s="65">
        <f>I19</f>
        <v>0</v>
      </c>
      <c r="J13" s="65">
        <f>L13</f>
        <v>0</v>
      </c>
      <c r="K13" s="65" t="str">
        <f>K19</f>
        <v>X</v>
      </c>
      <c r="L13" s="65">
        <f>L19</f>
        <v>0</v>
      </c>
      <c r="M13" s="65">
        <f>O13</f>
        <v>0</v>
      </c>
      <c r="N13" s="65" t="str">
        <f>N19</f>
        <v>X</v>
      </c>
      <c r="O13" s="65">
        <f>O19</f>
        <v>0</v>
      </c>
      <c r="P13" s="65">
        <f>R13</f>
        <v>0</v>
      </c>
      <c r="Q13" s="65" t="str">
        <f>Q19</f>
        <v>X</v>
      </c>
      <c r="R13" s="65">
        <f>R19</f>
        <v>0</v>
      </c>
      <c r="S13" s="65">
        <f>U13</f>
        <v>0</v>
      </c>
      <c r="T13" s="65" t="str">
        <f>T19</f>
        <v>X</v>
      </c>
      <c r="U13" s="65">
        <f>U19</f>
        <v>0</v>
      </c>
      <c r="V13" s="65">
        <f>X13</f>
        <v>0</v>
      </c>
      <c r="W13" s="65" t="str">
        <f>W19</f>
        <v>X</v>
      </c>
      <c r="X13" s="65">
        <f>X19</f>
        <v>0</v>
      </c>
      <c r="Y13" s="67"/>
    </row>
    <row r="14" spans="1:26" ht="12.75" customHeight="1" x14ac:dyDescent="0.15">
      <c r="A14" s="19"/>
      <c r="B14" s="20" t="s">
        <v>74</v>
      </c>
      <c r="C14" s="21"/>
      <c r="D14" s="21"/>
      <c r="E14" s="21"/>
      <c r="F14" s="21"/>
      <c r="G14" s="21"/>
      <c r="H14" s="21"/>
      <c r="I14" s="21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55"/>
    </row>
    <row r="15" spans="1:26" ht="30" customHeight="1" x14ac:dyDescent="0.15">
      <c r="A15" s="19" t="s">
        <v>631</v>
      </c>
      <c r="B15" s="20" t="s">
        <v>632</v>
      </c>
      <c r="C15" s="21" t="s">
        <v>79</v>
      </c>
      <c r="D15" s="21"/>
      <c r="E15" s="21"/>
      <c r="F15" s="21"/>
      <c r="G15" s="21"/>
      <c r="H15" s="21"/>
      <c r="I15" s="21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55"/>
    </row>
    <row r="16" spans="1:26" ht="12.75" customHeight="1" x14ac:dyDescent="0.15">
      <c r="A16" s="19"/>
      <c r="B16" s="20" t="s">
        <v>74</v>
      </c>
      <c r="C16" s="21"/>
      <c r="D16" s="21"/>
      <c r="E16" s="21"/>
      <c r="F16" s="21"/>
      <c r="G16" s="21"/>
      <c r="H16" s="21"/>
      <c r="I16" s="21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55"/>
    </row>
    <row r="17" spans="1:25" ht="16.5" customHeight="1" x14ac:dyDescent="0.15">
      <c r="A17" s="19" t="s">
        <v>617</v>
      </c>
      <c r="B17" s="20" t="s">
        <v>633</v>
      </c>
      <c r="C17" s="21" t="s">
        <v>79</v>
      </c>
      <c r="D17" s="21"/>
      <c r="E17" s="21"/>
      <c r="F17" s="21"/>
      <c r="G17" s="21"/>
      <c r="H17" s="21"/>
      <c r="I17" s="21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55"/>
    </row>
    <row r="18" spans="1:25" ht="17.25" customHeight="1" x14ac:dyDescent="0.15">
      <c r="A18" s="19"/>
      <c r="B18" s="20" t="s">
        <v>74</v>
      </c>
      <c r="C18" s="21"/>
      <c r="D18" s="21"/>
      <c r="E18" s="21"/>
      <c r="F18" s="21"/>
      <c r="G18" s="21"/>
      <c r="H18" s="21"/>
      <c r="I18" s="21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55"/>
    </row>
    <row r="19" spans="1:25" ht="18" customHeight="1" x14ac:dyDescent="0.15">
      <c r="A19" s="19" t="s">
        <v>634</v>
      </c>
      <c r="B19" s="20" t="s">
        <v>635</v>
      </c>
      <c r="C19" s="21" t="s">
        <v>636</v>
      </c>
      <c r="D19" s="64">
        <f>F19</f>
        <v>0</v>
      </c>
      <c r="E19" s="64" t="s">
        <v>54</v>
      </c>
      <c r="F19" s="64">
        <v>0</v>
      </c>
      <c r="G19" s="64">
        <f>I19</f>
        <v>0</v>
      </c>
      <c r="H19" s="64" t="s">
        <v>54</v>
      </c>
      <c r="I19" s="64">
        <v>0</v>
      </c>
      <c r="J19" s="64">
        <f>L19</f>
        <v>0</v>
      </c>
      <c r="K19" s="64" t="s">
        <v>54</v>
      </c>
      <c r="L19" s="64">
        <v>0</v>
      </c>
      <c r="M19" s="64">
        <f>O19</f>
        <v>0</v>
      </c>
      <c r="N19" s="64" t="s">
        <v>54</v>
      </c>
      <c r="O19" s="64">
        <v>0</v>
      </c>
      <c r="P19" s="64">
        <f>R19</f>
        <v>0</v>
      </c>
      <c r="Q19" s="64" t="s">
        <v>54</v>
      </c>
      <c r="R19" s="64">
        <v>0</v>
      </c>
      <c r="S19" s="64">
        <f>U19</f>
        <v>0</v>
      </c>
      <c r="T19" s="64" t="s">
        <v>54</v>
      </c>
      <c r="U19" s="64">
        <v>0</v>
      </c>
      <c r="V19" s="64">
        <f>X19</f>
        <v>0</v>
      </c>
      <c r="W19" s="64" t="s">
        <v>54</v>
      </c>
      <c r="X19" s="64">
        <v>0</v>
      </c>
      <c r="Y19" s="55"/>
    </row>
    <row r="20" spans="1:25" ht="18.75" customHeight="1" x14ac:dyDescent="0.15">
      <c r="A20" s="19"/>
      <c r="B20" s="20" t="s">
        <v>269</v>
      </c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55"/>
    </row>
    <row r="21" spans="1:25" ht="21" customHeight="1" x14ac:dyDescent="0.15">
      <c r="A21" s="19" t="s">
        <v>637</v>
      </c>
      <c r="B21" s="43" t="s">
        <v>638</v>
      </c>
      <c r="C21" s="21" t="s">
        <v>79</v>
      </c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55"/>
    </row>
    <row r="22" spans="1:25" s="66" customFormat="1" ht="21.75" customHeight="1" x14ac:dyDescent="0.15">
      <c r="A22" s="16" t="s">
        <v>639</v>
      </c>
      <c r="B22" s="37" t="s">
        <v>640</v>
      </c>
      <c r="C22" s="17" t="s">
        <v>79</v>
      </c>
      <c r="D22" s="65">
        <f t="shared" ref="D22:O22" si="3">D27</f>
        <v>200663.1</v>
      </c>
      <c r="E22" s="65">
        <f t="shared" si="3"/>
        <v>23543</v>
      </c>
      <c r="F22" s="65">
        <f t="shared" si="3"/>
        <v>177120.1</v>
      </c>
      <c r="G22" s="65">
        <f t="shared" si="3"/>
        <v>150754</v>
      </c>
      <c r="H22" s="65">
        <f t="shared" si="3"/>
        <v>22235.9</v>
      </c>
      <c r="I22" s="65">
        <f t="shared" si="3"/>
        <v>128518.1</v>
      </c>
      <c r="J22" s="65">
        <f t="shared" si="3"/>
        <v>40000</v>
      </c>
      <c r="K22" s="65">
        <f t="shared" si="3"/>
        <v>15000</v>
      </c>
      <c r="L22" s="65">
        <f t="shared" si="3"/>
        <v>25000</v>
      </c>
      <c r="M22" s="65">
        <f t="shared" si="3"/>
        <v>0</v>
      </c>
      <c r="N22" s="65">
        <f t="shared" si="3"/>
        <v>0</v>
      </c>
      <c r="O22" s="65">
        <f t="shared" si="3"/>
        <v>0</v>
      </c>
      <c r="P22" s="65">
        <f t="shared" ref="P22:X22" si="4">P27</f>
        <v>30000</v>
      </c>
      <c r="Q22" s="65">
        <f t="shared" si="4"/>
        <v>0</v>
      </c>
      <c r="R22" s="65">
        <f t="shared" si="4"/>
        <v>30000</v>
      </c>
      <c r="S22" s="65">
        <f t="shared" ref="S22:U22" si="5">S27</f>
        <v>30000</v>
      </c>
      <c r="T22" s="65">
        <f t="shared" si="5"/>
        <v>0</v>
      </c>
      <c r="U22" s="65">
        <f t="shared" si="5"/>
        <v>30000</v>
      </c>
      <c r="V22" s="65">
        <f t="shared" si="4"/>
        <v>40000</v>
      </c>
      <c r="W22" s="65">
        <f t="shared" si="4"/>
        <v>0</v>
      </c>
      <c r="X22" s="65">
        <f t="shared" si="4"/>
        <v>40000</v>
      </c>
      <c r="Y22" s="67"/>
    </row>
    <row r="23" spans="1:25" ht="12.75" customHeight="1" x14ac:dyDescent="0.15">
      <c r="A23" s="19"/>
      <c r="B23" s="20" t="s">
        <v>74</v>
      </c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3"/>
      <c r="N23" s="23"/>
      <c r="O23" s="23"/>
      <c r="P23" s="21"/>
      <c r="Q23" s="21"/>
      <c r="R23" s="21"/>
      <c r="S23" s="21"/>
      <c r="T23" s="21"/>
      <c r="U23" s="21"/>
      <c r="V23" s="21"/>
      <c r="W23" s="21"/>
      <c r="X23" s="21"/>
      <c r="Y23" s="55"/>
    </row>
    <row r="24" spans="1:25" ht="30.75" customHeight="1" x14ac:dyDescent="0.15">
      <c r="A24" s="19" t="s">
        <v>641</v>
      </c>
      <c r="B24" s="20" t="s">
        <v>642</v>
      </c>
      <c r="C24" s="21" t="s">
        <v>79</v>
      </c>
      <c r="D24" s="21"/>
      <c r="E24" s="21"/>
      <c r="F24" s="21"/>
      <c r="G24" s="21"/>
      <c r="H24" s="21"/>
      <c r="I24" s="21"/>
      <c r="J24" s="21"/>
      <c r="K24" s="21"/>
      <c r="L24" s="21"/>
      <c r="M24" s="23"/>
      <c r="N24" s="23"/>
      <c r="O24" s="23"/>
      <c r="P24" s="21"/>
      <c r="Q24" s="21"/>
      <c r="R24" s="21"/>
      <c r="S24" s="21"/>
      <c r="T24" s="21"/>
      <c r="U24" s="21"/>
      <c r="V24" s="21"/>
      <c r="W24" s="21"/>
      <c r="X24" s="21"/>
      <c r="Y24" s="55"/>
    </row>
    <row r="25" spans="1:25" ht="12.75" customHeight="1" x14ac:dyDescent="0.15">
      <c r="A25" s="19"/>
      <c r="B25" s="20" t="s">
        <v>74</v>
      </c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3"/>
      <c r="N25" s="23"/>
      <c r="O25" s="23"/>
      <c r="P25" s="21"/>
      <c r="Q25" s="21"/>
      <c r="R25" s="21"/>
      <c r="S25" s="21"/>
      <c r="T25" s="21"/>
      <c r="U25" s="21"/>
      <c r="V25" s="21"/>
      <c r="W25" s="21"/>
      <c r="X25" s="21"/>
      <c r="Y25" s="55"/>
    </row>
    <row r="26" spans="1:25" ht="29.25" customHeight="1" x14ac:dyDescent="0.15">
      <c r="A26" s="19" t="s">
        <v>643</v>
      </c>
      <c r="B26" s="43" t="s">
        <v>644</v>
      </c>
      <c r="C26" s="21" t="s">
        <v>645</v>
      </c>
      <c r="D26" s="64">
        <f>F26</f>
        <v>0</v>
      </c>
      <c r="E26" s="64" t="s">
        <v>54</v>
      </c>
      <c r="F26" s="64">
        <f>F19</f>
        <v>0</v>
      </c>
      <c r="G26" s="64">
        <f>I26</f>
        <v>0</v>
      </c>
      <c r="H26" s="64" t="s">
        <v>54</v>
      </c>
      <c r="I26" s="64">
        <f>I19</f>
        <v>0</v>
      </c>
      <c r="J26" s="64">
        <f>L26</f>
        <v>0</v>
      </c>
      <c r="K26" s="64" t="s">
        <v>54</v>
      </c>
      <c r="L26" s="64">
        <f>L19</f>
        <v>0</v>
      </c>
      <c r="M26" s="64">
        <f>O26</f>
        <v>0</v>
      </c>
      <c r="N26" s="64" t="s">
        <v>54</v>
      </c>
      <c r="O26" s="64">
        <f>O19</f>
        <v>0</v>
      </c>
      <c r="P26" s="64">
        <f>R26</f>
        <v>0</v>
      </c>
      <c r="Q26" s="64" t="s">
        <v>54</v>
      </c>
      <c r="R26" s="64">
        <f>R19</f>
        <v>0</v>
      </c>
      <c r="S26" s="64">
        <f>U26</f>
        <v>0</v>
      </c>
      <c r="T26" s="64" t="s">
        <v>54</v>
      </c>
      <c r="U26" s="64">
        <f>U19</f>
        <v>0</v>
      </c>
      <c r="V26" s="64">
        <f>X26</f>
        <v>0</v>
      </c>
      <c r="W26" s="64" t="s">
        <v>54</v>
      </c>
      <c r="X26" s="64">
        <f>X19</f>
        <v>0</v>
      </c>
      <c r="Y26" s="55"/>
    </row>
    <row r="27" spans="1:25" s="66" customFormat="1" ht="28.5" customHeight="1" x14ac:dyDescent="0.15">
      <c r="A27" s="16" t="s">
        <v>646</v>
      </c>
      <c r="B27" s="37" t="s">
        <v>647</v>
      </c>
      <c r="C27" s="17" t="s">
        <v>79</v>
      </c>
      <c r="D27" s="65">
        <f>E27+F27</f>
        <v>200663.1</v>
      </c>
      <c r="E27" s="65">
        <f>E30</f>
        <v>23543</v>
      </c>
      <c r="F27" s="65">
        <f>F34</f>
        <v>177120.1</v>
      </c>
      <c r="G27" s="65">
        <f>H27+I27</f>
        <v>150754</v>
      </c>
      <c r="H27" s="65">
        <f>H30</f>
        <v>22235.9</v>
      </c>
      <c r="I27" s="65">
        <f>I34</f>
        <v>128518.1</v>
      </c>
      <c r="J27" s="65">
        <f>K27+L27</f>
        <v>40000</v>
      </c>
      <c r="K27" s="65">
        <f>K30</f>
        <v>15000</v>
      </c>
      <c r="L27" s="65">
        <f>L34</f>
        <v>25000</v>
      </c>
      <c r="M27" s="65">
        <f>N27+O27</f>
        <v>0</v>
      </c>
      <c r="N27" s="65">
        <f>N30</f>
        <v>0</v>
      </c>
      <c r="O27" s="65">
        <f>O34</f>
        <v>0</v>
      </c>
      <c r="P27" s="65">
        <f>Q27+R27</f>
        <v>30000</v>
      </c>
      <c r="Q27" s="65">
        <f>Q30</f>
        <v>0</v>
      </c>
      <c r="R27" s="65">
        <f>R34</f>
        <v>30000</v>
      </c>
      <c r="S27" s="65">
        <f>T27+U27</f>
        <v>30000</v>
      </c>
      <c r="T27" s="65">
        <f>T30</f>
        <v>0</v>
      </c>
      <c r="U27" s="65">
        <f>U34</f>
        <v>30000</v>
      </c>
      <c r="V27" s="65">
        <f>W27+X27</f>
        <v>40000</v>
      </c>
      <c r="W27" s="65">
        <f>W30</f>
        <v>0</v>
      </c>
      <c r="X27" s="65">
        <f>X34</f>
        <v>40000</v>
      </c>
      <c r="Y27" s="67"/>
    </row>
    <row r="28" spans="1:25" ht="34.5" customHeight="1" x14ac:dyDescent="0.15">
      <c r="A28" s="15" t="s">
        <v>70</v>
      </c>
      <c r="B28" s="14" t="s">
        <v>441</v>
      </c>
      <c r="C28" s="12" t="s">
        <v>442</v>
      </c>
      <c r="D28" s="12"/>
      <c r="E28" s="12"/>
      <c r="F28" s="12"/>
      <c r="G28" s="12"/>
      <c r="H28" s="12"/>
      <c r="I28" s="12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55"/>
    </row>
    <row r="29" spans="1:25" ht="12.75" customHeight="1" x14ac:dyDescent="0.15">
      <c r="A29" s="19"/>
      <c r="B29" s="20" t="s">
        <v>74</v>
      </c>
      <c r="C29" s="21"/>
      <c r="D29" s="21"/>
      <c r="E29" s="21"/>
      <c r="F29" s="21"/>
      <c r="G29" s="21"/>
      <c r="H29" s="21"/>
      <c r="I29" s="21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55"/>
    </row>
    <row r="30" spans="1:25" ht="33" customHeight="1" x14ac:dyDescent="0.15">
      <c r="A30" s="19" t="s">
        <v>648</v>
      </c>
      <c r="B30" s="20" t="s">
        <v>649</v>
      </c>
      <c r="C30" s="21" t="s">
        <v>650</v>
      </c>
      <c r="D30" s="64">
        <f>E30</f>
        <v>23543</v>
      </c>
      <c r="E30" s="64">
        <f>'6'!D10*-1</f>
        <v>23543</v>
      </c>
      <c r="F30" s="64" t="s">
        <v>54</v>
      </c>
      <c r="G30" s="64">
        <f>H30</f>
        <v>22235.9</v>
      </c>
      <c r="H30" s="64">
        <f>'6'!G10*-1</f>
        <v>22235.9</v>
      </c>
      <c r="I30" s="64" t="s">
        <v>54</v>
      </c>
      <c r="J30" s="64">
        <f>K30</f>
        <v>15000</v>
      </c>
      <c r="K30" s="64">
        <f>'6'!J10*-1</f>
        <v>15000</v>
      </c>
      <c r="L30" s="64" t="s">
        <v>54</v>
      </c>
      <c r="M30" s="64">
        <f>N30</f>
        <v>0</v>
      </c>
      <c r="N30" s="64">
        <f>'6'!M10*-1</f>
        <v>0</v>
      </c>
      <c r="O30" s="64" t="s">
        <v>54</v>
      </c>
      <c r="P30" s="64">
        <f>Q30</f>
        <v>0</v>
      </c>
      <c r="Q30" s="64">
        <f>'6'!P10*-1</f>
        <v>0</v>
      </c>
      <c r="R30" s="64" t="s">
        <v>54</v>
      </c>
      <c r="S30" s="64">
        <f>T30</f>
        <v>0</v>
      </c>
      <c r="T30" s="64">
        <f>'6'!S10*-1</f>
        <v>0</v>
      </c>
      <c r="U30" s="64" t="s">
        <v>54</v>
      </c>
      <c r="V30" s="64">
        <f>W30</f>
        <v>0</v>
      </c>
      <c r="W30" s="64">
        <f>'6'!V10*-1</f>
        <v>0</v>
      </c>
      <c r="X30" s="64" t="s">
        <v>54</v>
      </c>
      <c r="Y30" s="55"/>
    </row>
    <row r="31" spans="1:25" ht="18" customHeight="1" x14ac:dyDescent="0.15">
      <c r="A31" s="19"/>
      <c r="B31" s="20" t="s">
        <v>269</v>
      </c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55"/>
    </row>
    <row r="32" spans="1:25" ht="48.75" customHeight="1" x14ac:dyDescent="0.15">
      <c r="A32" s="19" t="s">
        <v>651</v>
      </c>
      <c r="B32" s="43" t="s">
        <v>652</v>
      </c>
      <c r="C32" s="21" t="s">
        <v>79</v>
      </c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55"/>
    </row>
    <row r="33" spans="1:25" ht="26.25" customHeight="1" x14ac:dyDescent="0.15">
      <c r="A33" s="19" t="s">
        <v>653</v>
      </c>
      <c r="B33" s="43" t="s">
        <v>654</v>
      </c>
      <c r="C33" s="21" t="s">
        <v>79</v>
      </c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55"/>
    </row>
    <row r="34" spans="1:25" ht="27.75" customHeight="1" x14ac:dyDescent="0.15">
      <c r="A34" s="19" t="s">
        <v>655</v>
      </c>
      <c r="B34" s="20" t="s">
        <v>656</v>
      </c>
      <c r="C34" s="21" t="s">
        <v>657</v>
      </c>
      <c r="D34" s="64">
        <f>F34</f>
        <v>177120.1</v>
      </c>
      <c r="E34" s="64" t="str">
        <f>F30</f>
        <v>X</v>
      </c>
      <c r="F34" s="64">
        <f>'6'!E10*-1</f>
        <v>177120.1</v>
      </c>
      <c r="G34" s="64">
        <f>I34</f>
        <v>128518.1</v>
      </c>
      <c r="H34" s="64" t="str">
        <f>I30</f>
        <v>X</v>
      </c>
      <c r="I34" s="64">
        <f>'6'!H10*-1</f>
        <v>128518.1</v>
      </c>
      <c r="J34" s="64">
        <f>L34</f>
        <v>25000</v>
      </c>
      <c r="K34" s="64" t="str">
        <f>L30</f>
        <v>X</v>
      </c>
      <c r="L34" s="64">
        <f>'6'!K10*-1</f>
        <v>25000</v>
      </c>
      <c r="M34" s="64">
        <f>O34</f>
        <v>0</v>
      </c>
      <c r="N34" s="64" t="str">
        <f>O30</f>
        <v>X</v>
      </c>
      <c r="O34" s="64">
        <f>'6'!N10*-1</f>
        <v>0</v>
      </c>
      <c r="P34" s="64">
        <f>R34</f>
        <v>30000</v>
      </c>
      <c r="Q34" s="64" t="str">
        <f>R30</f>
        <v>X</v>
      </c>
      <c r="R34" s="64">
        <f>'6'!Q10*-1</f>
        <v>30000</v>
      </c>
      <c r="S34" s="64">
        <f>U34</f>
        <v>30000</v>
      </c>
      <c r="T34" s="64" t="str">
        <f>U30</f>
        <v>X</v>
      </c>
      <c r="U34" s="64">
        <f>'6'!T10*-1</f>
        <v>30000</v>
      </c>
      <c r="V34" s="64">
        <f>X34</f>
        <v>40000</v>
      </c>
      <c r="W34" s="64" t="str">
        <f>X30</f>
        <v>X</v>
      </c>
      <c r="X34" s="64">
        <f>'6'!W10*-1</f>
        <v>40000</v>
      </c>
      <c r="Y34" s="55"/>
    </row>
    <row r="35" spans="1:25" ht="12.75" customHeight="1" x14ac:dyDescent="0.15">
      <c r="A35" s="19"/>
      <c r="B35" s="20" t="s">
        <v>269</v>
      </c>
      <c r="C35" s="21"/>
      <c r="D35" s="21"/>
      <c r="E35" s="21"/>
      <c r="F35" s="21"/>
      <c r="G35" s="21"/>
      <c r="H35" s="21"/>
      <c r="I35" s="21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55"/>
    </row>
    <row r="36" spans="1:25" ht="36.75" customHeight="1" x14ac:dyDescent="0.15">
      <c r="A36" s="19" t="s">
        <v>658</v>
      </c>
      <c r="B36" s="43" t="s">
        <v>659</v>
      </c>
      <c r="C36" s="21" t="s">
        <v>79</v>
      </c>
      <c r="D36" s="21"/>
      <c r="E36" s="21"/>
      <c r="F36" s="21"/>
      <c r="G36" s="21"/>
      <c r="H36" s="21"/>
      <c r="I36" s="21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55"/>
    </row>
    <row r="37" spans="1:25" ht="36.75" customHeight="1" thickBot="1" x14ac:dyDescent="0.2">
      <c r="A37" s="24" t="s">
        <v>660</v>
      </c>
      <c r="B37" s="44" t="s">
        <v>661</v>
      </c>
      <c r="C37" s="26" t="s">
        <v>79</v>
      </c>
      <c r="D37" s="26"/>
      <c r="E37" s="26"/>
      <c r="F37" s="26"/>
      <c r="G37" s="26"/>
      <c r="H37" s="26"/>
      <c r="I37" s="26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56"/>
    </row>
  </sheetData>
  <mergeCells count="27">
    <mergeCell ref="A5:A7"/>
    <mergeCell ref="A3:X3"/>
    <mergeCell ref="J5:L5"/>
    <mergeCell ref="P5:R5"/>
    <mergeCell ref="V5:X5"/>
    <mergeCell ref="J6:J7"/>
    <mergeCell ref="D5:F5"/>
    <mergeCell ref="G5:I5"/>
    <mergeCell ref="G6:G7"/>
    <mergeCell ref="H6:I6"/>
    <mergeCell ref="K6:L6"/>
    <mergeCell ref="P6:P7"/>
    <mergeCell ref="D6:D7"/>
    <mergeCell ref="E6:F6"/>
    <mergeCell ref="C5:C7"/>
    <mergeCell ref="M5:O5"/>
    <mergeCell ref="W2:Y2"/>
    <mergeCell ref="B5:B7"/>
    <mergeCell ref="Y6:Y7"/>
    <mergeCell ref="Q6:R6"/>
    <mergeCell ref="V6:V7"/>
    <mergeCell ref="W6:X6"/>
    <mergeCell ref="M6:M7"/>
    <mergeCell ref="N6:O6"/>
    <mergeCell ref="S5:U5"/>
    <mergeCell ref="S6:S7"/>
    <mergeCell ref="T6:U6"/>
  </mergeCells>
  <phoneticPr fontId="0" type="noConversion"/>
  <pageMargins left="0.7" right="0.7" top="0.75" bottom="0.75" header="0.3" footer="0.3"/>
  <pageSetup paperSize="9" scale="5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7"/>
  <sheetViews>
    <sheetView view="pageBreakPreview" zoomScaleNormal="100" zoomScaleSheetLayoutView="100" workbookViewId="0">
      <selection activeCell="C99" sqref="C99"/>
    </sheetView>
  </sheetViews>
  <sheetFormatPr defaultRowHeight="10.5" x14ac:dyDescent="0.15"/>
  <cols>
    <col min="1" max="1" width="7" customWidth="1"/>
    <col min="2" max="2" width="46.5" customWidth="1"/>
    <col min="3" max="3" width="22.5" customWidth="1"/>
    <col min="4" max="4" width="14.5" customWidth="1"/>
    <col min="5" max="5" width="14.6640625" customWidth="1"/>
    <col min="6" max="7" width="15.1640625" customWidth="1"/>
    <col min="8" max="9" width="14" customWidth="1"/>
    <col min="10" max="12" width="18.5" customWidth="1"/>
    <col min="13" max="13" width="22.6640625" customWidth="1"/>
    <col min="14" max="14" width="10.1640625" customWidth="1"/>
    <col min="15" max="15" width="10.83203125" customWidth="1"/>
    <col min="16" max="19" width="13.5" customWidth="1"/>
    <col min="20" max="20" width="16" customWidth="1"/>
    <col min="21" max="21" width="12" customWidth="1"/>
    <col min="22" max="25" width="13.5" customWidth="1"/>
    <col min="257" max="257" width="7" customWidth="1"/>
    <col min="258" max="258" width="46.5" customWidth="1"/>
    <col min="259" max="259" width="22.5" customWidth="1"/>
    <col min="260" max="260" width="14.5" customWidth="1"/>
    <col min="261" max="261" width="14.6640625" customWidth="1"/>
    <col min="262" max="263" width="15.1640625" customWidth="1"/>
    <col min="264" max="265" width="14" customWidth="1"/>
    <col min="266" max="268" width="18.5" customWidth="1"/>
    <col min="269" max="269" width="22.6640625" customWidth="1"/>
    <col min="270" max="270" width="10.1640625" customWidth="1"/>
    <col min="271" max="271" width="10.83203125" customWidth="1"/>
    <col min="272" max="275" width="13.5" customWidth="1"/>
    <col min="276" max="276" width="16" customWidth="1"/>
    <col min="277" max="277" width="12" customWidth="1"/>
    <col min="278" max="281" width="13.5" customWidth="1"/>
    <col min="513" max="513" width="7" customWidth="1"/>
    <col min="514" max="514" width="46.5" customWidth="1"/>
    <col min="515" max="515" width="22.5" customWidth="1"/>
    <col min="516" max="516" width="14.5" customWidth="1"/>
    <col min="517" max="517" width="14.6640625" customWidth="1"/>
    <col min="518" max="519" width="15.1640625" customWidth="1"/>
    <col min="520" max="521" width="14" customWidth="1"/>
    <col min="522" max="524" width="18.5" customWidth="1"/>
    <col min="525" max="525" width="22.6640625" customWidth="1"/>
    <col min="526" max="526" width="10.1640625" customWidth="1"/>
    <col min="527" max="527" width="10.83203125" customWidth="1"/>
    <col min="528" max="531" width="13.5" customWidth="1"/>
    <col min="532" max="532" width="16" customWidth="1"/>
    <col min="533" max="533" width="12" customWidth="1"/>
    <col min="534" max="537" width="13.5" customWidth="1"/>
    <col min="769" max="769" width="7" customWidth="1"/>
    <col min="770" max="770" width="46.5" customWidth="1"/>
    <col min="771" max="771" width="22.5" customWidth="1"/>
    <col min="772" max="772" width="14.5" customWidth="1"/>
    <col min="773" max="773" width="14.6640625" customWidth="1"/>
    <col min="774" max="775" width="15.1640625" customWidth="1"/>
    <col min="776" max="777" width="14" customWidth="1"/>
    <col min="778" max="780" width="18.5" customWidth="1"/>
    <col min="781" max="781" width="22.6640625" customWidth="1"/>
    <col min="782" max="782" width="10.1640625" customWidth="1"/>
    <col min="783" max="783" width="10.83203125" customWidth="1"/>
    <col min="784" max="787" width="13.5" customWidth="1"/>
    <col min="788" max="788" width="16" customWidth="1"/>
    <col min="789" max="789" width="12" customWidth="1"/>
    <col min="790" max="793" width="13.5" customWidth="1"/>
    <col min="1025" max="1025" width="7" customWidth="1"/>
    <col min="1026" max="1026" width="46.5" customWidth="1"/>
    <col min="1027" max="1027" width="22.5" customWidth="1"/>
    <col min="1028" max="1028" width="14.5" customWidth="1"/>
    <col min="1029" max="1029" width="14.6640625" customWidth="1"/>
    <col min="1030" max="1031" width="15.1640625" customWidth="1"/>
    <col min="1032" max="1033" width="14" customWidth="1"/>
    <col min="1034" max="1036" width="18.5" customWidth="1"/>
    <col min="1037" max="1037" width="22.6640625" customWidth="1"/>
    <col min="1038" max="1038" width="10.1640625" customWidth="1"/>
    <col min="1039" max="1039" width="10.83203125" customWidth="1"/>
    <col min="1040" max="1043" width="13.5" customWidth="1"/>
    <col min="1044" max="1044" width="16" customWidth="1"/>
    <col min="1045" max="1045" width="12" customWidth="1"/>
    <col min="1046" max="1049" width="13.5" customWidth="1"/>
    <col min="1281" max="1281" width="7" customWidth="1"/>
    <col min="1282" max="1282" width="46.5" customWidth="1"/>
    <col min="1283" max="1283" width="22.5" customWidth="1"/>
    <col min="1284" max="1284" width="14.5" customWidth="1"/>
    <col min="1285" max="1285" width="14.6640625" customWidth="1"/>
    <col min="1286" max="1287" width="15.1640625" customWidth="1"/>
    <col min="1288" max="1289" width="14" customWidth="1"/>
    <col min="1290" max="1292" width="18.5" customWidth="1"/>
    <col min="1293" max="1293" width="22.6640625" customWidth="1"/>
    <col min="1294" max="1294" width="10.1640625" customWidth="1"/>
    <col min="1295" max="1295" width="10.83203125" customWidth="1"/>
    <col min="1296" max="1299" width="13.5" customWidth="1"/>
    <col min="1300" max="1300" width="16" customWidth="1"/>
    <col min="1301" max="1301" width="12" customWidth="1"/>
    <col min="1302" max="1305" width="13.5" customWidth="1"/>
    <col min="1537" max="1537" width="7" customWidth="1"/>
    <col min="1538" max="1538" width="46.5" customWidth="1"/>
    <col min="1539" max="1539" width="22.5" customWidth="1"/>
    <col min="1540" max="1540" width="14.5" customWidth="1"/>
    <col min="1541" max="1541" width="14.6640625" customWidth="1"/>
    <col min="1542" max="1543" width="15.1640625" customWidth="1"/>
    <col min="1544" max="1545" width="14" customWidth="1"/>
    <col min="1546" max="1548" width="18.5" customWidth="1"/>
    <col min="1549" max="1549" width="22.6640625" customWidth="1"/>
    <col min="1550" max="1550" width="10.1640625" customWidth="1"/>
    <col min="1551" max="1551" width="10.83203125" customWidth="1"/>
    <col min="1552" max="1555" width="13.5" customWidth="1"/>
    <col min="1556" max="1556" width="16" customWidth="1"/>
    <col min="1557" max="1557" width="12" customWidth="1"/>
    <col min="1558" max="1561" width="13.5" customWidth="1"/>
    <col min="1793" max="1793" width="7" customWidth="1"/>
    <col min="1794" max="1794" width="46.5" customWidth="1"/>
    <col min="1795" max="1795" width="22.5" customWidth="1"/>
    <col min="1796" max="1796" width="14.5" customWidth="1"/>
    <col min="1797" max="1797" width="14.6640625" customWidth="1"/>
    <col min="1798" max="1799" width="15.1640625" customWidth="1"/>
    <col min="1800" max="1801" width="14" customWidth="1"/>
    <col min="1802" max="1804" width="18.5" customWidth="1"/>
    <col min="1805" max="1805" width="22.6640625" customWidth="1"/>
    <col min="1806" max="1806" width="10.1640625" customWidth="1"/>
    <col min="1807" max="1807" width="10.83203125" customWidth="1"/>
    <col min="1808" max="1811" width="13.5" customWidth="1"/>
    <col min="1812" max="1812" width="16" customWidth="1"/>
    <col min="1813" max="1813" width="12" customWidth="1"/>
    <col min="1814" max="1817" width="13.5" customWidth="1"/>
    <col min="2049" max="2049" width="7" customWidth="1"/>
    <col min="2050" max="2050" width="46.5" customWidth="1"/>
    <col min="2051" max="2051" width="22.5" customWidth="1"/>
    <col min="2052" max="2052" width="14.5" customWidth="1"/>
    <col min="2053" max="2053" width="14.6640625" customWidth="1"/>
    <col min="2054" max="2055" width="15.1640625" customWidth="1"/>
    <col min="2056" max="2057" width="14" customWidth="1"/>
    <col min="2058" max="2060" width="18.5" customWidth="1"/>
    <col min="2061" max="2061" width="22.6640625" customWidth="1"/>
    <col min="2062" max="2062" width="10.1640625" customWidth="1"/>
    <col min="2063" max="2063" width="10.83203125" customWidth="1"/>
    <col min="2064" max="2067" width="13.5" customWidth="1"/>
    <col min="2068" max="2068" width="16" customWidth="1"/>
    <col min="2069" max="2069" width="12" customWidth="1"/>
    <col min="2070" max="2073" width="13.5" customWidth="1"/>
    <col min="2305" max="2305" width="7" customWidth="1"/>
    <col min="2306" max="2306" width="46.5" customWidth="1"/>
    <col min="2307" max="2307" width="22.5" customWidth="1"/>
    <col min="2308" max="2308" width="14.5" customWidth="1"/>
    <col min="2309" max="2309" width="14.6640625" customWidth="1"/>
    <col min="2310" max="2311" width="15.1640625" customWidth="1"/>
    <col min="2312" max="2313" width="14" customWidth="1"/>
    <col min="2314" max="2316" width="18.5" customWidth="1"/>
    <col min="2317" max="2317" width="22.6640625" customWidth="1"/>
    <col min="2318" max="2318" width="10.1640625" customWidth="1"/>
    <col min="2319" max="2319" width="10.83203125" customWidth="1"/>
    <col min="2320" max="2323" width="13.5" customWidth="1"/>
    <col min="2324" max="2324" width="16" customWidth="1"/>
    <col min="2325" max="2325" width="12" customWidth="1"/>
    <col min="2326" max="2329" width="13.5" customWidth="1"/>
    <col min="2561" max="2561" width="7" customWidth="1"/>
    <col min="2562" max="2562" width="46.5" customWidth="1"/>
    <col min="2563" max="2563" width="22.5" customWidth="1"/>
    <col min="2564" max="2564" width="14.5" customWidth="1"/>
    <col min="2565" max="2565" width="14.6640625" customWidth="1"/>
    <col min="2566" max="2567" width="15.1640625" customWidth="1"/>
    <col min="2568" max="2569" width="14" customWidth="1"/>
    <col min="2570" max="2572" width="18.5" customWidth="1"/>
    <col min="2573" max="2573" width="22.6640625" customWidth="1"/>
    <col min="2574" max="2574" width="10.1640625" customWidth="1"/>
    <col min="2575" max="2575" width="10.83203125" customWidth="1"/>
    <col min="2576" max="2579" width="13.5" customWidth="1"/>
    <col min="2580" max="2580" width="16" customWidth="1"/>
    <col min="2581" max="2581" width="12" customWidth="1"/>
    <col min="2582" max="2585" width="13.5" customWidth="1"/>
    <col min="2817" max="2817" width="7" customWidth="1"/>
    <col min="2818" max="2818" width="46.5" customWidth="1"/>
    <col min="2819" max="2819" width="22.5" customWidth="1"/>
    <col min="2820" max="2820" width="14.5" customWidth="1"/>
    <col min="2821" max="2821" width="14.6640625" customWidth="1"/>
    <col min="2822" max="2823" width="15.1640625" customWidth="1"/>
    <col min="2824" max="2825" width="14" customWidth="1"/>
    <col min="2826" max="2828" width="18.5" customWidth="1"/>
    <col min="2829" max="2829" width="22.6640625" customWidth="1"/>
    <col min="2830" max="2830" width="10.1640625" customWidth="1"/>
    <col min="2831" max="2831" width="10.83203125" customWidth="1"/>
    <col min="2832" max="2835" width="13.5" customWidth="1"/>
    <col min="2836" max="2836" width="16" customWidth="1"/>
    <col min="2837" max="2837" width="12" customWidth="1"/>
    <col min="2838" max="2841" width="13.5" customWidth="1"/>
    <col min="3073" max="3073" width="7" customWidth="1"/>
    <col min="3074" max="3074" width="46.5" customWidth="1"/>
    <col min="3075" max="3075" width="22.5" customWidth="1"/>
    <col min="3076" max="3076" width="14.5" customWidth="1"/>
    <col min="3077" max="3077" width="14.6640625" customWidth="1"/>
    <col min="3078" max="3079" width="15.1640625" customWidth="1"/>
    <col min="3080" max="3081" width="14" customWidth="1"/>
    <col min="3082" max="3084" width="18.5" customWidth="1"/>
    <col min="3085" max="3085" width="22.6640625" customWidth="1"/>
    <col min="3086" max="3086" width="10.1640625" customWidth="1"/>
    <col min="3087" max="3087" width="10.83203125" customWidth="1"/>
    <col min="3088" max="3091" width="13.5" customWidth="1"/>
    <col min="3092" max="3092" width="16" customWidth="1"/>
    <col min="3093" max="3093" width="12" customWidth="1"/>
    <col min="3094" max="3097" width="13.5" customWidth="1"/>
    <col min="3329" max="3329" width="7" customWidth="1"/>
    <col min="3330" max="3330" width="46.5" customWidth="1"/>
    <col min="3331" max="3331" width="22.5" customWidth="1"/>
    <col min="3332" max="3332" width="14.5" customWidth="1"/>
    <col min="3333" max="3333" width="14.6640625" customWidth="1"/>
    <col min="3334" max="3335" width="15.1640625" customWidth="1"/>
    <col min="3336" max="3337" width="14" customWidth="1"/>
    <col min="3338" max="3340" width="18.5" customWidth="1"/>
    <col min="3341" max="3341" width="22.6640625" customWidth="1"/>
    <col min="3342" max="3342" width="10.1640625" customWidth="1"/>
    <col min="3343" max="3343" width="10.83203125" customWidth="1"/>
    <col min="3344" max="3347" width="13.5" customWidth="1"/>
    <col min="3348" max="3348" width="16" customWidth="1"/>
    <col min="3349" max="3349" width="12" customWidth="1"/>
    <col min="3350" max="3353" width="13.5" customWidth="1"/>
    <col min="3585" max="3585" width="7" customWidth="1"/>
    <col min="3586" max="3586" width="46.5" customWidth="1"/>
    <col min="3587" max="3587" width="22.5" customWidth="1"/>
    <col min="3588" max="3588" width="14.5" customWidth="1"/>
    <col min="3589" max="3589" width="14.6640625" customWidth="1"/>
    <col min="3590" max="3591" width="15.1640625" customWidth="1"/>
    <col min="3592" max="3593" width="14" customWidth="1"/>
    <col min="3594" max="3596" width="18.5" customWidth="1"/>
    <col min="3597" max="3597" width="22.6640625" customWidth="1"/>
    <col min="3598" max="3598" width="10.1640625" customWidth="1"/>
    <col min="3599" max="3599" width="10.83203125" customWidth="1"/>
    <col min="3600" max="3603" width="13.5" customWidth="1"/>
    <col min="3604" max="3604" width="16" customWidth="1"/>
    <col min="3605" max="3605" width="12" customWidth="1"/>
    <col min="3606" max="3609" width="13.5" customWidth="1"/>
    <col min="3841" max="3841" width="7" customWidth="1"/>
    <col min="3842" max="3842" width="46.5" customWidth="1"/>
    <col min="3843" max="3843" width="22.5" customWidth="1"/>
    <col min="3844" max="3844" width="14.5" customWidth="1"/>
    <col min="3845" max="3845" width="14.6640625" customWidth="1"/>
    <col min="3846" max="3847" width="15.1640625" customWidth="1"/>
    <col min="3848" max="3849" width="14" customWidth="1"/>
    <col min="3850" max="3852" width="18.5" customWidth="1"/>
    <col min="3853" max="3853" width="22.6640625" customWidth="1"/>
    <col min="3854" max="3854" width="10.1640625" customWidth="1"/>
    <col min="3855" max="3855" width="10.83203125" customWidth="1"/>
    <col min="3856" max="3859" width="13.5" customWidth="1"/>
    <col min="3860" max="3860" width="16" customWidth="1"/>
    <col min="3861" max="3861" width="12" customWidth="1"/>
    <col min="3862" max="3865" width="13.5" customWidth="1"/>
    <col min="4097" max="4097" width="7" customWidth="1"/>
    <col min="4098" max="4098" width="46.5" customWidth="1"/>
    <col min="4099" max="4099" width="22.5" customWidth="1"/>
    <col min="4100" max="4100" width="14.5" customWidth="1"/>
    <col min="4101" max="4101" width="14.6640625" customWidth="1"/>
    <col min="4102" max="4103" width="15.1640625" customWidth="1"/>
    <col min="4104" max="4105" width="14" customWidth="1"/>
    <col min="4106" max="4108" width="18.5" customWidth="1"/>
    <col min="4109" max="4109" width="22.6640625" customWidth="1"/>
    <col min="4110" max="4110" width="10.1640625" customWidth="1"/>
    <col min="4111" max="4111" width="10.83203125" customWidth="1"/>
    <col min="4112" max="4115" width="13.5" customWidth="1"/>
    <col min="4116" max="4116" width="16" customWidth="1"/>
    <col min="4117" max="4117" width="12" customWidth="1"/>
    <col min="4118" max="4121" width="13.5" customWidth="1"/>
    <col min="4353" max="4353" width="7" customWidth="1"/>
    <col min="4354" max="4354" width="46.5" customWidth="1"/>
    <col min="4355" max="4355" width="22.5" customWidth="1"/>
    <col min="4356" max="4356" width="14.5" customWidth="1"/>
    <col min="4357" max="4357" width="14.6640625" customWidth="1"/>
    <col min="4358" max="4359" width="15.1640625" customWidth="1"/>
    <col min="4360" max="4361" width="14" customWidth="1"/>
    <col min="4362" max="4364" width="18.5" customWidth="1"/>
    <col min="4365" max="4365" width="22.6640625" customWidth="1"/>
    <col min="4366" max="4366" width="10.1640625" customWidth="1"/>
    <col min="4367" max="4367" width="10.83203125" customWidth="1"/>
    <col min="4368" max="4371" width="13.5" customWidth="1"/>
    <col min="4372" max="4372" width="16" customWidth="1"/>
    <col min="4373" max="4373" width="12" customWidth="1"/>
    <col min="4374" max="4377" width="13.5" customWidth="1"/>
    <col min="4609" max="4609" width="7" customWidth="1"/>
    <col min="4610" max="4610" width="46.5" customWidth="1"/>
    <col min="4611" max="4611" width="22.5" customWidth="1"/>
    <col min="4612" max="4612" width="14.5" customWidth="1"/>
    <col min="4613" max="4613" width="14.6640625" customWidth="1"/>
    <col min="4614" max="4615" width="15.1640625" customWidth="1"/>
    <col min="4616" max="4617" width="14" customWidth="1"/>
    <col min="4618" max="4620" width="18.5" customWidth="1"/>
    <col min="4621" max="4621" width="22.6640625" customWidth="1"/>
    <col min="4622" max="4622" width="10.1640625" customWidth="1"/>
    <col min="4623" max="4623" width="10.83203125" customWidth="1"/>
    <col min="4624" max="4627" width="13.5" customWidth="1"/>
    <col min="4628" max="4628" width="16" customWidth="1"/>
    <col min="4629" max="4629" width="12" customWidth="1"/>
    <col min="4630" max="4633" width="13.5" customWidth="1"/>
    <col min="4865" max="4865" width="7" customWidth="1"/>
    <col min="4866" max="4866" width="46.5" customWidth="1"/>
    <col min="4867" max="4867" width="22.5" customWidth="1"/>
    <col min="4868" max="4868" width="14.5" customWidth="1"/>
    <col min="4869" max="4869" width="14.6640625" customWidth="1"/>
    <col min="4870" max="4871" width="15.1640625" customWidth="1"/>
    <col min="4872" max="4873" width="14" customWidth="1"/>
    <col min="4874" max="4876" width="18.5" customWidth="1"/>
    <col min="4877" max="4877" width="22.6640625" customWidth="1"/>
    <col min="4878" max="4878" width="10.1640625" customWidth="1"/>
    <col min="4879" max="4879" width="10.83203125" customWidth="1"/>
    <col min="4880" max="4883" width="13.5" customWidth="1"/>
    <col min="4884" max="4884" width="16" customWidth="1"/>
    <col min="4885" max="4885" width="12" customWidth="1"/>
    <col min="4886" max="4889" width="13.5" customWidth="1"/>
    <col min="5121" max="5121" width="7" customWidth="1"/>
    <col min="5122" max="5122" width="46.5" customWidth="1"/>
    <col min="5123" max="5123" width="22.5" customWidth="1"/>
    <col min="5124" max="5124" width="14.5" customWidth="1"/>
    <col min="5125" max="5125" width="14.6640625" customWidth="1"/>
    <col min="5126" max="5127" width="15.1640625" customWidth="1"/>
    <col min="5128" max="5129" width="14" customWidth="1"/>
    <col min="5130" max="5132" width="18.5" customWidth="1"/>
    <col min="5133" max="5133" width="22.6640625" customWidth="1"/>
    <col min="5134" max="5134" width="10.1640625" customWidth="1"/>
    <col min="5135" max="5135" width="10.83203125" customWidth="1"/>
    <col min="5136" max="5139" width="13.5" customWidth="1"/>
    <col min="5140" max="5140" width="16" customWidth="1"/>
    <col min="5141" max="5141" width="12" customWidth="1"/>
    <col min="5142" max="5145" width="13.5" customWidth="1"/>
    <col min="5377" max="5377" width="7" customWidth="1"/>
    <col min="5378" max="5378" width="46.5" customWidth="1"/>
    <col min="5379" max="5379" width="22.5" customWidth="1"/>
    <col min="5380" max="5380" width="14.5" customWidth="1"/>
    <col min="5381" max="5381" width="14.6640625" customWidth="1"/>
    <col min="5382" max="5383" width="15.1640625" customWidth="1"/>
    <col min="5384" max="5385" width="14" customWidth="1"/>
    <col min="5386" max="5388" width="18.5" customWidth="1"/>
    <col min="5389" max="5389" width="22.6640625" customWidth="1"/>
    <col min="5390" max="5390" width="10.1640625" customWidth="1"/>
    <col min="5391" max="5391" width="10.83203125" customWidth="1"/>
    <col min="5392" max="5395" width="13.5" customWidth="1"/>
    <col min="5396" max="5396" width="16" customWidth="1"/>
    <col min="5397" max="5397" width="12" customWidth="1"/>
    <col min="5398" max="5401" width="13.5" customWidth="1"/>
    <col min="5633" max="5633" width="7" customWidth="1"/>
    <col min="5634" max="5634" width="46.5" customWidth="1"/>
    <col min="5635" max="5635" width="22.5" customWidth="1"/>
    <col min="5636" max="5636" width="14.5" customWidth="1"/>
    <col min="5637" max="5637" width="14.6640625" customWidth="1"/>
    <col min="5638" max="5639" width="15.1640625" customWidth="1"/>
    <col min="5640" max="5641" width="14" customWidth="1"/>
    <col min="5642" max="5644" width="18.5" customWidth="1"/>
    <col min="5645" max="5645" width="22.6640625" customWidth="1"/>
    <col min="5646" max="5646" width="10.1640625" customWidth="1"/>
    <col min="5647" max="5647" width="10.83203125" customWidth="1"/>
    <col min="5648" max="5651" width="13.5" customWidth="1"/>
    <col min="5652" max="5652" width="16" customWidth="1"/>
    <col min="5653" max="5653" width="12" customWidth="1"/>
    <col min="5654" max="5657" width="13.5" customWidth="1"/>
    <col min="5889" max="5889" width="7" customWidth="1"/>
    <col min="5890" max="5890" width="46.5" customWidth="1"/>
    <col min="5891" max="5891" width="22.5" customWidth="1"/>
    <col min="5892" max="5892" width="14.5" customWidth="1"/>
    <col min="5893" max="5893" width="14.6640625" customWidth="1"/>
    <col min="5894" max="5895" width="15.1640625" customWidth="1"/>
    <col min="5896" max="5897" width="14" customWidth="1"/>
    <col min="5898" max="5900" width="18.5" customWidth="1"/>
    <col min="5901" max="5901" width="22.6640625" customWidth="1"/>
    <col min="5902" max="5902" width="10.1640625" customWidth="1"/>
    <col min="5903" max="5903" width="10.83203125" customWidth="1"/>
    <col min="5904" max="5907" width="13.5" customWidth="1"/>
    <col min="5908" max="5908" width="16" customWidth="1"/>
    <col min="5909" max="5909" width="12" customWidth="1"/>
    <col min="5910" max="5913" width="13.5" customWidth="1"/>
    <col min="6145" max="6145" width="7" customWidth="1"/>
    <col min="6146" max="6146" width="46.5" customWidth="1"/>
    <col min="6147" max="6147" width="22.5" customWidth="1"/>
    <col min="6148" max="6148" width="14.5" customWidth="1"/>
    <col min="6149" max="6149" width="14.6640625" customWidth="1"/>
    <col min="6150" max="6151" width="15.1640625" customWidth="1"/>
    <col min="6152" max="6153" width="14" customWidth="1"/>
    <col min="6154" max="6156" width="18.5" customWidth="1"/>
    <col min="6157" max="6157" width="22.6640625" customWidth="1"/>
    <col min="6158" max="6158" width="10.1640625" customWidth="1"/>
    <col min="6159" max="6159" width="10.83203125" customWidth="1"/>
    <col min="6160" max="6163" width="13.5" customWidth="1"/>
    <col min="6164" max="6164" width="16" customWidth="1"/>
    <col min="6165" max="6165" width="12" customWidth="1"/>
    <col min="6166" max="6169" width="13.5" customWidth="1"/>
    <col min="6401" max="6401" width="7" customWidth="1"/>
    <col min="6402" max="6402" width="46.5" customWidth="1"/>
    <col min="6403" max="6403" width="22.5" customWidth="1"/>
    <col min="6404" max="6404" width="14.5" customWidth="1"/>
    <col min="6405" max="6405" width="14.6640625" customWidth="1"/>
    <col min="6406" max="6407" width="15.1640625" customWidth="1"/>
    <col min="6408" max="6409" width="14" customWidth="1"/>
    <col min="6410" max="6412" width="18.5" customWidth="1"/>
    <col min="6413" max="6413" width="22.6640625" customWidth="1"/>
    <col min="6414" max="6414" width="10.1640625" customWidth="1"/>
    <col min="6415" max="6415" width="10.83203125" customWidth="1"/>
    <col min="6416" max="6419" width="13.5" customWidth="1"/>
    <col min="6420" max="6420" width="16" customWidth="1"/>
    <col min="6421" max="6421" width="12" customWidth="1"/>
    <col min="6422" max="6425" width="13.5" customWidth="1"/>
    <col min="6657" max="6657" width="7" customWidth="1"/>
    <col min="6658" max="6658" width="46.5" customWidth="1"/>
    <col min="6659" max="6659" width="22.5" customWidth="1"/>
    <col min="6660" max="6660" width="14.5" customWidth="1"/>
    <col min="6661" max="6661" width="14.6640625" customWidth="1"/>
    <col min="6662" max="6663" width="15.1640625" customWidth="1"/>
    <col min="6664" max="6665" width="14" customWidth="1"/>
    <col min="6666" max="6668" width="18.5" customWidth="1"/>
    <col min="6669" max="6669" width="22.6640625" customWidth="1"/>
    <col min="6670" max="6670" width="10.1640625" customWidth="1"/>
    <col min="6671" max="6671" width="10.83203125" customWidth="1"/>
    <col min="6672" max="6675" width="13.5" customWidth="1"/>
    <col min="6676" max="6676" width="16" customWidth="1"/>
    <col min="6677" max="6677" width="12" customWidth="1"/>
    <col min="6678" max="6681" width="13.5" customWidth="1"/>
    <col min="6913" max="6913" width="7" customWidth="1"/>
    <col min="6914" max="6914" width="46.5" customWidth="1"/>
    <col min="6915" max="6915" width="22.5" customWidth="1"/>
    <col min="6916" max="6916" width="14.5" customWidth="1"/>
    <col min="6917" max="6917" width="14.6640625" customWidth="1"/>
    <col min="6918" max="6919" width="15.1640625" customWidth="1"/>
    <col min="6920" max="6921" width="14" customWidth="1"/>
    <col min="6922" max="6924" width="18.5" customWidth="1"/>
    <col min="6925" max="6925" width="22.6640625" customWidth="1"/>
    <col min="6926" max="6926" width="10.1640625" customWidth="1"/>
    <col min="6927" max="6927" width="10.83203125" customWidth="1"/>
    <col min="6928" max="6931" width="13.5" customWidth="1"/>
    <col min="6932" max="6932" width="16" customWidth="1"/>
    <col min="6933" max="6933" width="12" customWidth="1"/>
    <col min="6934" max="6937" width="13.5" customWidth="1"/>
    <col min="7169" max="7169" width="7" customWidth="1"/>
    <col min="7170" max="7170" width="46.5" customWidth="1"/>
    <col min="7171" max="7171" width="22.5" customWidth="1"/>
    <col min="7172" max="7172" width="14.5" customWidth="1"/>
    <col min="7173" max="7173" width="14.6640625" customWidth="1"/>
    <col min="7174" max="7175" width="15.1640625" customWidth="1"/>
    <col min="7176" max="7177" width="14" customWidth="1"/>
    <col min="7178" max="7180" width="18.5" customWidth="1"/>
    <col min="7181" max="7181" width="22.6640625" customWidth="1"/>
    <col min="7182" max="7182" width="10.1640625" customWidth="1"/>
    <col min="7183" max="7183" width="10.83203125" customWidth="1"/>
    <col min="7184" max="7187" width="13.5" customWidth="1"/>
    <col min="7188" max="7188" width="16" customWidth="1"/>
    <col min="7189" max="7189" width="12" customWidth="1"/>
    <col min="7190" max="7193" width="13.5" customWidth="1"/>
    <col min="7425" max="7425" width="7" customWidth="1"/>
    <col min="7426" max="7426" width="46.5" customWidth="1"/>
    <col min="7427" max="7427" width="22.5" customWidth="1"/>
    <col min="7428" max="7428" width="14.5" customWidth="1"/>
    <col min="7429" max="7429" width="14.6640625" customWidth="1"/>
    <col min="7430" max="7431" width="15.1640625" customWidth="1"/>
    <col min="7432" max="7433" width="14" customWidth="1"/>
    <col min="7434" max="7436" width="18.5" customWidth="1"/>
    <col min="7437" max="7437" width="22.6640625" customWidth="1"/>
    <col min="7438" max="7438" width="10.1640625" customWidth="1"/>
    <col min="7439" max="7439" width="10.83203125" customWidth="1"/>
    <col min="7440" max="7443" width="13.5" customWidth="1"/>
    <col min="7444" max="7444" width="16" customWidth="1"/>
    <col min="7445" max="7445" width="12" customWidth="1"/>
    <col min="7446" max="7449" width="13.5" customWidth="1"/>
    <col min="7681" max="7681" width="7" customWidth="1"/>
    <col min="7682" max="7682" width="46.5" customWidth="1"/>
    <col min="7683" max="7683" width="22.5" customWidth="1"/>
    <col min="7684" max="7684" width="14.5" customWidth="1"/>
    <col min="7685" max="7685" width="14.6640625" customWidth="1"/>
    <col min="7686" max="7687" width="15.1640625" customWidth="1"/>
    <col min="7688" max="7689" width="14" customWidth="1"/>
    <col min="7690" max="7692" width="18.5" customWidth="1"/>
    <col min="7693" max="7693" width="22.6640625" customWidth="1"/>
    <col min="7694" max="7694" width="10.1640625" customWidth="1"/>
    <col min="7695" max="7695" width="10.83203125" customWidth="1"/>
    <col min="7696" max="7699" width="13.5" customWidth="1"/>
    <col min="7700" max="7700" width="16" customWidth="1"/>
    <col min="7701" max="7701" width="12" customWidth="1"/>
    <col min="7702" max="7705" width="13.5" customWidth="1"/>
    <col min="7937" max="7937" width="7" customWidth="1"/>
    <col min="7938" max="7938" width="46.5" customWidth="1"/>
    <col min="7939" max="7939" width="22.5" customWidth="1"/>
    <col min="7940" max="7940" width="14.5" customWidth="1"/>
    <col min="7941" max="7941" width="14.6640625" customWidth="1"/>
    <col min="7942" max="7943" width="15.1640625" customWidth="1"/>
    <col min="7944" max="7945" width="14" customWidth="1"/>
    <col min="7946" max="7948" width="18.5" customWidth="1"/>
    <col min="7949" max="7949" width="22.6640625" customWidth="1"/>
    <col min="7950" max="7950" width="10.1640625" customWidth="1"/>
    <col min="7951" max="7951" width="10.83203125" customWidth="1"/>
    <col min="7952" max="7955" width="13.5" customWidth="1"/>
    <col min="7956" max="7956" width="16" customWidth="1"/>
    <col min="7957" max="7957" width="12" customWidth="1"/>
    <col min="7958" max="7961" width="13.5" customWidth="1"/>
    <col min="8193" max="8193" width="7" customWidth="1"/>
    <col min="8194" max="8194" width="46.5" customWidth="1"/>
    <col min="8195" max="8195" width="22.5" customWidth="1"/>
    <col min="8196" max="8196" width="14.5" customWidth="1"/>
    <col min="8197" max="8197" width="14.6640625" customWidth="1"/>
    <col min="8198" max="8199" width="15.1640625" customWidth="1"/>
    <col min="8200" max="8201" width="14" customWidth="1"/>
    <col min="8202" max="8204" width="18.5" customWidth="1"/>
    <col min="8205" max="8205" width="22.6640625" customWidth="1"/>
    <col min="8206" max="8206" width="10.1640625" customWidth="1"/>
    <col min="8207" max="8207" width="10.83203125" customWidth="1"/>
    <col min="8208" max="8211" width="13.5" customWidth="1"/>
    <col min="8212" max="8212" width="16" customWidth="1"/>
    <col min="8213" max="8213" width="12" customWidth="1"/>
    <col min="8214" max="8217" width="13.5" customWidth="1"/>
    <col min="8449" max="8449" width="7" customWidth="1"/>
    <col min="8450" max="8450" width="46.5" customWidth="1"/>
    <col min="8451" max="8451" width="22.5" customWidth="1"/>
    <col min="8452" max="8452" width="14.5" customWidth="1"/>
    <col min="8453" max="8453" width="14.6640625" customWidth="1"/>
    <col min="8454" max="8455" width="15.1640625" customWidth="1"/>
    <col min="8456" max="8457" width="14" customWidth="1"/>
    <col min="8458" max="8460" width="18.5" customWidth="1"/>
    <col min="8461" max="8461" width="22.6640625" customWidth="1"/>
    <col min="8462" max="8462" width="10.1640625" customWidth="1"/>
    <col min="8463" max="8463" width="10.83203125" customWidth="1"/>
    <col min="8464" max="8467" width="13.5" customWidth="1"/>
    <col min="8468" max="8468" width="16" customWidth="1"/>
    <col min="8469" max="8469" width="12" customWidth="1"/>
    <col min="8470" max="8473" width="13.5" customWidth="1"/>
    <col min="8705" max="8705" width="7" customWidth="1"/>
    <col min="8706" max="8706" width="46.5" customWidth="1"/>
    <col min="8707" max="8707" width="22.5" customWidth="1"/>
    <col min="8708" max="8708" width="14.5" customWidth="1"/>
    <col min="8709" max="8709" width="14.6640625" customWidth="1"/>
    <col min="8710" max="8711" width="15.1640625" customWidth="1"/>
    <col min="8712" max="8713" width="14" customWidth="1"/>
    <col min="8714" max="8716" width="18.5" customWidth="1"/>
    <col min="8717" max="8717" width="22.6640625" customWidth="1"/>
    <col min="8718" max="8718" width="10.1640625" customWidth="1"/>
    <col min="8719" max="8719" width="10.83203125" customWidth="1"/>
    <col min="8720" max="8723" width="13.5" customWidth="1"/>
    <col min="8724" max="8724" width="16" customWidth="1"/>
    <col min="8725" max="8725" width="12" customWidth="1"/>
    <col min="8726" max="8729" width="13.5" customWidth="1"/>
    <col min="8961" max="8961" width="7" customWidth="1"/>
    <col min="8962" max="8962" width="46.5" customWidth="1"/>
    <col min="8963" max="8963" width="22.5" customWidth="1"/>
    <col min="8964" max="8964" width="14.5" customWidth="1"/>
    <col min="8965" max="8965" width="14.6640625" customWidth="1"/>
    <col min="8966" max="8967" width="15.1640625" customWidth="1"/>
    <col min="8968" max="8969" width="14" customWidth="1"/>
    <col min="8970" max="8972" width="18.5" customWidth="1"/>
    <col min="8973" max="8973" width="22.6640625" customWidth="1"/>
    <col min="8974" max="8974" width="10.1640625" customWidth="1"/>
    <col min="8975" max="8975" width="10.83203125" customWidth="1"/>
    <col min="8976" max="8979" width="13.5" customWidth="1"/>
    <col min="8980" max="8980" width="16" customWidth="1"/>
    <col min="8981" max="8981" width="12" customWidth="1"/>
    <col min="8982" max="8985" width="13.5" customWidth="1"/>
    <col min="9217" max="9217" width="7" customWidth="1"/>
    <col min="9218" max="9218" width="46.5" customWidth="1"/>
    <col min="9219" max="9219" width="22.5" customWidth="1"/>
    <col min="9220" max="9220" width="14.5" customWidth="1"/>
    <col min="9221" max="9221" width="14.6640625" customWidth="1"/>
    <col min="9222" max="9223" width="15.1640625" customWidth="1"/>
    <col min="9224" max="9225" width="14" customWidth="1"/>
    <col min="9226" max="9228" width="18.5" customWidth="1"/>
    <col min="9229" max="9229" width="22.6640625" customWidth="1"/>
    <col min="9230" max="9230" width="10.1640625" customWidth="1"/>
    <col min="9231" max="9231" width="10.83203125" customWidth="1"/>
    <col min="9232" max="9235" width="13.5" customWidth="1"/>
    <col min="9236" max="9236" width="16" customWidth="1"/>
    <col min="9237" max="9237" width="12" customWidth="1"/>
    <col min="9238" max="9241" width="13.5" customWidth="1"/>
    <col min="9473" max="9473" width="7" customWidth="1"/>
    <col min="9474" max="9474" width="46.5" customWidth="1"/>
    <col min="9475" max="9475" width="22.5" customWidth="1"/>
    <col min="9476" max="9476" width="14.5" customWidth="1"/>
    <col min="9477" max="9477" width="14.6640625" customWidth="1"/>
    <col min="9478" max="9479" width="15.1640625" customWidth="1"/>
    <col min="9480" max="9481" width="14" customWidth="1"/>
    <col min="9482" max="9484" width="18.5" customWidth="1"/>
    <col min="9485" max="9485" width="22.6640625" customWidth="1"/>
    <col min="9486" max="9486" width="10.1640625" customWidth="1"/>
    <col min="9487" max="9487" width="10.83203125" customWidth="1"/>
    <col min="9488" max="9491" width="13.5" customWidth="1"/>
    <col min="9492" max="9492" width="16" customWidth="1"/>
    <col min="9493" max="9493" width="12" customWidth="1"/>
    <col min="9494" max="9497" width="13.5" customWidth="1"/>
    <col min="9729" max="9729" width="7" customWidth="1"/>
    <col min="9730" max="9730" width="46.5" customWidth="1"/>
    <col min="9731" max="9731" width="22.5" customWidth="1"/>
    <col min="9732" max="9732" width="14.5" customWidth="1"/>
    <col min="9733" max="9733" width="14.6640625" customWidth="1"/>
    <col min="9734" max="9735" width="15.1640625" customWidth="1"/>
    <col min="9736" max="9737" width="14" customWidth="1"/>
    <col min="9738" max="9740" width="18.5" customWidth="1"/>
    <col min="9741" max="9741" width="22.6640625" customWidth="1"/>
    <col min="9742" max="9742" width="10.1640625" customWidth="1"/>
    <col min="9743" max="9743" width="10.83203125" customWidth="1"/>
    <col min="9744" max="9747" width="13.5" customWidth="1"/>
    <col min="9748" max="9748" width="16" customWidth="1"/>
    <col min="9749" max="9749" width="12" customWidth="1"/>
    <col min="9750" max="9753" width="13.5" customWidth="1"/>
    <col min="9985" max="9985" width="7" customWidth="1"/>
    <col min="9986" max="9986" width="46.5" customWidth="1"/>
    <col min="9987" max="9987" width="22.5" customWidth="1"/>
    <col min="9988" max="9988" width="14.5" customWidth="1"/>
    <col min="9989" max="9989" width="14.6640625" customWidth="1"/>
    <col min="9990" max="9991" width="15.1640625" customWidth="1"/>
    <col min="9992" max="9993" width="14" customWidth="1"/>
    <col min="9994" max="9996" width="18.5" customWidth="1"/>
    <col min="9997" max="9997" width="22.6640625" customWidth="1"/>
    <col min="9998" max="9998" width="10.1640625" customWidth="1"/>
    <col min="9999" max="9999" width="10.83203125" customWidth="1"/>
    <col min="10000" max="10003" width="13.5" customWidth="1"/>
    <col min="10004" max="10004" width="16" customWidth="1"/>
    <col min="10005" max="10005" width="12" customWidth="1"/>
    <col min="10006" max="10009" width="13.5" customWidth="1"/>
    <col min="10241" max="10241" width="7" customWidth="1"/>
    <col min="10242" max="10242" width="46.5" customWidth="1"/>
    <col min="10243" max="10243" width="22.5" customWidth="1"/>
    <col min="10244" max="10244" width="14.5" customWidth="1"/>
    <col min="10245" max="10245" width="14.6640625" customWidth="1"/>
    <col min="10246" max="10247" width="15.1640625" customWidth="1"/>
    <col min="10248" max="10249" width="14" customWidth="1"/>
    <col min="10250" max="10252" width="18.5" customWidth="1"/>
    <col min="10253" max="10253" width="22.6640625" customWidth="1"/>
    <col min="10254" max="10254" width="10.1640625" customWidth="1"/>
    <col min="10255" max="10255" width="10.83203125" customWidth="1"/>
    <col min="10256" max="10259" width="13.5" customWidth="1"/>
    <col min="10260" max="10260" width="16" customWidth="1"/>
    <col min="10261" max="10261" width="12" customWidth="1"/>
    <col min="10262" max="10265" width="13.5" customWidth="1"/>
    <col min="10497" max="10497" width="7" customWidth="1"/>
    <col min="10498" max="10498" width="46.5" customWidth="1"/>
    <col min="10499" max="10499" width="22.5" customWidth="1"/>
    <col min="10500" max="10500" width="14.5" customWidth="1"/>
    <col min="10501" max="10501" width="14.6640625" customWidth="1"/>
    <col min="10502" max="10503" width="15.1640625" customWidth="1"/>
    <col min="10504" max="10505" width="14" customWidth="1"/>
    <col min="10506" max="10508" width="18.5" customWidth="1"/>
    <col min="10509" max="10509" width="22.6640625" customWidth="1"/>
    <col min="10510" max="10510" width="10.1640625" customWidth="1"/>
    <col min="10511" max="10511" width="10.83203125" customWidth="1"/>
    <col min="10512" max="10515" width="13.5" customWidth="1"/>
    <col min="10516" max="10516" width="16" customWidth="1"/>
    <col min="10517" max="10517" width="12" customWidth="1"/>
    <col min="10518" max="10521" width="13.5" customWidth="1"/>
    <col min="10753" max="10753" width="7" customWidth="1"/>
    <col min="10754" max="10754" width="46.5" customWidth="1"/>
    <col min="10755" max="10755" width="22.5" customWidth="1"/>
    <col min="10756" max="10756" width="14.5" customWidth="1"/>
    <col min="10757" max="10757" width="14.6640625" customWidth="1"/>
    <col min="10758" max="10759" width="15.1640625" customWidth="1"/>
    <col min="10760" max="10761" width="14" customWidth="1"/>
    <col min="10762" max="10764" width="18.5" customWidth="1"/>
    <col min="10765" max="10765" width="22.6640625" customWidth="1"/>
    <col min="10766" max="10766" width="10.1640625" customWidth="1"/>
    <col min="10767" max="10767" width="10.83203125" customWidth="1"/>
    <col min="10768" max="10771" width="13.5" customWidth="1"/>
    <col min="10772" max="10772" width="16" customWidth="1"/>
    <col min="10773" max="10773" width="12" customWidth="1"/>
    <col min="10774" max="10777" width="13.5" customWidth="1"/>
    <col min="11009" max="11009" width="7" customWidth="1"/>
    <col min="11010" max="11010" width="46.5" customWidth="1"/>
    <col min="11011" max="11011" width="22.5" customWidth="1"/>
    <col min="11012" max="11012" width="14.5" customWidth="1"/>
    <col min="11013" max="11013" width="14.6640625" customWidth="1"/>
    <col min="11014" max="11015" width="15.1640625" customWidth="1"/>
    <col min="11016" max="11017" width="14" customWidth="1"/>
    <col min="11018" max="11020" width="18.5" customWidth="1"/>
    <col min="11021" max="11021" width="22.6640625" customWidth="1"/>
    <col min="11022" max="11022" width="10.1640625" customWidth="1"/>
    <col min="11023" max="11023" width="10.83203125" customWidth="1"/>
    <col min="11024" max="11027" width="13.5" customWidth="1"/>
    <col min="11028" max="11028" width="16" customWidth="1"/>
    <col min="11029" max="11029" width="12" customWidth="1"/>
    <col min="11030" max="11033" width="13.5" customWidth="1"/>
    <col min="11265" max="11265" width="7" customWidth="1"/>
    <col min="11266" max="11266" width="46.5" customWidth="1"/>
    <col min="11267" max="11267" width="22.5" customWidth="1"/>
    <col min="11268" max="11268" width="14.5" customWidth="1"/>
    <col min="11269" max="11269" width="14.6640625" customWidth="1"/>
    <col min="11270" max="11271" width="15.1640625" customWidth="1"/>
    <col min="11272" max="11273" width="14" customWidth="1"/>
    <col min="11274" max="11276" width="18.5" customWidth="1"/>
    <col min="11277" max="11277" width="22.6640625" customWidth="1"/>
    <col min="11278" max="11278" width="10.1640625" customWidth="1"/>
    <col min="11279" max="11279" width="10.83203125" customWidth="1"/>
    <col min="11280" max="11283" width="13.5" customWidth="1"/>
    <col min="11284" max="11284" width="16" customWidth="1"/>
    <col min="11285" max="11285" width="12" customWidth="1"/>
    <col min="11286" max="11289" width="13.5" customWidth="1"/>
    <col min="11521" max="11521" width="7" customWidth="1"/>
    <col min="11522" max="11522" width="46.5" customWidth="1"/>
    <col min="11523" max="11523" width="22.5" customWidth="1"/>
    <col min="11524" max="11524" width="14.5" customWidth="1"/>
    <col min="11525" max="11525" width="14.6640625" customWidth="1"/>
    <col min="11526" max="11527" width="15.1640625" customWidth="1"/>
    <col min="11528" max="11529" width="14" customWidth="1"/>
    <col min="11530" max="11532" width="18.5" customWidth="1"/>
    <col min="11533" max="11533" width="22.6640625" customWidth="1"/>
    <col min="11534" max="11534" width="10.1640625" customWidth="1"/>
    <col min="11535" max="11535" width="10.83203125" customWidth="1"/>
    <col min="11536" max="11539" width="13.5" customWidth="1"/>
    <col min="11540" max="11540" width="16" customWidth="1"/>
    <col min="11541" max="11541" width="12" customWidth="1"/>
    <col min="11542" max="11545" width="13.5" customWidth="1"/>
    <col min="11777" max="11777" width="7" customWidth="1"/>
    <col min="11778" max="11778" width="46.5" customWidth="1"/>
    <col min="11779" max="11779" width="22.5" customWidth="1"/>
    <col min="11780" max="11780" width="14.5" customWidth="1"/>
    <col min="11781" max="11781" width="14.6640625" customWidth="1"/>
    <col min="11782" max="11783" width="15.1640625" customWidth="1"/>
    <col min="11784" max="11785" width="14" customWidth="1"/>
    <col min="11786" max="11788" width="18.5" customWidth="1"/>
    <col min="11789" max="11789" width="22.6640625" customWidth="1"/>
    <col min="11790" max="11790" width="10.1640625" customWidth="1"/>
    <col min="11791" max="11791" width="10.83203125" customWidth="1"/>
    <col min="11792" max="11795" width="13.5" customWidth="1"/>
    <col min="11796" max="11796" width="16" customWidth="1"/>
    <col min="11797" max="11797" width="12" customWidth="1"/>
    <col min="11798" max="11801" width="13.5" customWidth="1"/>
    <col min="12033" max="12033" width="7" customWidth="1"/>
    <col min="12034" max="12034" width="46.5" customWidth="1"/>
    <col min="12035" max="12035" width="22.5" customWidth="1"/>
    <col min="12036" max="12036" width="14.5" customWidth="1"/>
    <col min="12037" max="12037" width="14.6640625" customWidth="1"/>
    <col min="12038" max="12039" width="15.1640625" customWidth="1"/>
    <col min="12040" max="12041" width="14" customWidth="1"/>
    <col min="12042" max="12044" width="18.5" customWidth="1"/>
    <col min="12045" max="12045" width="22.6640625" customWidth="1"/>
    <col min="12046" max="12046" width="10.1640625" customWidth="1"/>
    <col min="12047" max="12047" width="10.83203125" customWidth="1"/>
    <col min="12048" max="12051" width="13.5" customWidth="1"/>
    <col min="12052" max="12052" width="16" customWidth="1"/>
    <col min="12053" max="12053" width="12" customWidth="1"/>
    <col min="12054" max="12057" width="13.5" customWidth="1"/>
    <col min="12289" max="12289" width="7" customWidth="1"/>
    <col min="12290" max="12290" width="46.5" customWidth="1"/>
    <col min="12291" max="12291" width="22.5" customWidth="1"/>
    <col min="12292" max="12292" width="14.5" customWidth="1"/>
    <col min="12293" max="12293" width="14.6640625" customWidth="1"/>
    <col min="12294" max="12295" width="15.1640625" customWidth="1"/>
    <col min="12296" max="12297" width="14" customWidth="1"/>
    <col min="12298" max="12300" width="18.5" customWidth="1"/>
    <col min="12301" max="12301" width="22.6640625" customWidth="1"/>
    <col min="12302" max="12302" width="10.1640625" customWidth="1"/>
    <col min="12303" max="12303" width="10.83203125" customWidth="1"/>
    <col min="12304" max="12307" width="13.5" customWidth="1"/>
    <col min="12308" max="12308" width="16" customWidth="1"/>
    <col min="12309" max="12309" width="12" customWidth="1"/>
    <col min="12310" max="12313" width="13.5" customWidth="1"/>
    <col min="12545" max="12545" width="7" customWidth="1"/>
    <col min="12546" max="12546" width="46.5" customWidth="1"/>
    <col min="12547" max="12547" width="22.5" customWidth="1"/>
    <col min="12548" max="12548" width="14.5" customWidth="1"/>
    <col min="12549" max="12549" width="14.6640625" customWidth="1"/>
    <col min="12550" max="12551" width="15.1640625" customWidth="1"/>
    <col min="12552" max="12553" width="14" customWidth="1"/>
    <col min="12554" max="12556" width="18.5" customWidth="1"/>
    <col min="12557" max="12557" width="22.6640625" customWidth="1"/>
    <col min="12558" max="12558" width="10.1640625" customWidth="1"/>
    <col min="12559" max="12559" width="10.83203125" customWidth="1"/>
    <col min="12560" max="12563" width="13.5" customWidth="1"/>
    <col min="12564" max="12564" width="16" customWidth="1"/>
    <col min="12565" max="12565" width="12" customWidth="1"/>
    <col min="12566" max="12569" width="13.5" customWidth="1"/>
    <col min="12801" max="12801" width="7" customWidth="1"/>
    <col min="12802" max="12802" width="46.5" customWidth="1"/>
    <col min="12803" max="12803" width="22.5" customWidth="1"/>
    <col min="12804" max="12804" width="14.5" customWidth="1"/>
    <col min="12805" max="12805" width="14.6640625" customWidth="1"/>
    <col min="12806" max="12807" width="15.1640625" customWidth="1"/>
    <col min="12808" max="12809" width="14" customWidth="1"/>
    <col min="12810" max="12812" width="18.5" customWidth="1"/>
    <col min="12813" max="12813" width="22.6640625" customWidth="1"/>
    <col min="12814" max="12814" width="10.1640625" customWidth="1"/>
    <col min="12815" max="12815" width="10.83203125" customWidth="1"/>
    <col min="12816" max="12819" width="13.5" customWidth="1"/>
    <col min="12820" max="12820" width="16" customWidth="1"/>
    <col min="12821" max="12821" width="12" customWidth="1"/>
    <col min="12822" max="12825" width="13.5" customWidth="1"/>
    <col min="13057" max="13057" width="7" customWidth="1"/>
    <col min="13058" max="13058" width="46.5" customWidth="1"/>
    <col min="13059" max="13059" width="22.5" customWidth="1"/>
    <col min="13060" max="13060" width="14.5" customWidth="1"/>
    <col min="13061" max="13061" width="14.6640625" customWidth="1"/>
    <col min="13062" max="13063" width="15.1640625" customWidth="1"/>
    <col min="13064" max="13065" width="14" customWidth="1"/>
    <col min="13066" max="13068" width="18.5" customWidth="1"/>
    <col min="13069" max="13069" width="22.6640625" customWidth="1"/>
    <col min="13070" max="13070" width="10.1640625" customWidth="1"/>
    <col min="13071" max="13071" width="10.83203125" customWidth="1"/>
    <col min="13072" max="13075" width="13.5" customWidth="1"/>
    <col min="13076" max="13076" width="16" customWidth="1"/>
    <col min="13077" max="13077" width="12" customWidth="1"/>
    <col min="13078" max="13081" width="13.5" customWidth="1"/>
    <col min="13313" max="13313" width="7" customWidth="1"/>
    <col min="13314" max="13314" width="46.5" customWidth="1"/>
    <col min="13315" max="13315" width="22.5" customWidth="1"/>
    <col min="13316" max="13316" width="14.5" customWidth="1"/>
    <col min="13317" max="13317" width="14.6640625" customWidth="1"/>
    <col min="13318" max="13319" width="15.1640625" customWidth="1"/>
    <col min="13320" max="13321" width="14" customWidth="1"/>
    <col min="13322" max="13324" width="18.5" customWidth="1"/>
    <col min="13325" max="13325" width="22.6640625" customWidth="1"/>
    <col min="13326" max="13326" width="10.1640625" customWidth="1"/>
    <col min="13327" max="13327" width="10.83203125" customWidth="1"/>
    <col min="13328" max="13331" width="13.5" customWidth="1"/>
    <col min="13332" max="13332" width="16" customWidth="1"/>
    <col min="13333" max="13333" width="12" customWidth="1"/>
    <col min="13334" max="13337" width="13.5" customWidth="1"/>
    <col min="13569" max="13569" width="7" customWidth="1"/>
    <col min="13570" max="13570" width="46.5" customWidth="1"/>
    <col min="13571" max="13571" width="22.5" customWidth="1"/>
    <col min="13572" max="13572" width="14.5" customWidth="1"/>
    <col min="13573" max="13573" width="14.6640625" customWidth="1"/>
    <col min="13574" max="13575" width="15.1640625" customWidth="1"/>
    <col min="13576" max="13577" width="14" customWidth="1"/>
    <col min="13578" max="13580" width="18.5" customWidth="1"/>
    <col min="13581" max="13581" width="22.6640625" customWidth="1"/>
    <col min="13582" max="13582" width="10.1640625" customWidth="1"/>
    <col min="13583" max="13583" width="10.83203125" customWidth="1"/>
    <col min="13584" max="13587" width="13.5" customWidth="1"/>
    <col min="13588" max="13588" width="16" customWidth="1"/>
    <col min="13589" max="13589" width="12" customWidth="1"/>
    <col min="13590" max="13593" width="13.5" customWidth="1"/>
    <col min="13825" max="13825" width="7" customWidth="1"/>
    <col min="13826" max="13826" width="46.5" customWidth="1"/>
    <col min="13827" max="13827" width="22.5" customWidth="1"/>
    <col min="13828" max="13828" width="14.5" customWidth="1"/>
    <col min="13829" max="13829" width="14.6640625" customWidth="1"/>
    <col min="13830" max="13831" width="15.1640625" customWidth="1"/>
    <col min="13832" max="13833" width="14" customWidth="1"/>
    <col min="13834" max="13836" width="18.5" customWidth="1"/>
    <col min="13837" max="13837" width="22.6640625" customWidth="1"/>
    <col min="13838" max="13838" width="10.1640625" customWidth="1"/>
    <col min="13839" max="13839" width="10.83203125" customWidth="1"/>
    <col min="13840" max="13843" width="13.5" customWidth="1"/>
    <col min="13844" max="13844" width="16" customWidth="1"/>
    <col min="13845" max="13845" width="12" customWidth="1"/>
    <col min="13846" max="13849" width="13.5" customWidth="1"/>
    <col min="14081" max="14081" width="7" customWidth="1"/>
    <col min="14082" max="14082" width="46.5" customWidth="1"/>
    <col min="14083" max="14083" width="22.5" customWidth="1"/>
    <col min="14084" max="14084" width="14.5" customWidth="1"/>
    <col min="14085" max="14085" width="14.6640625" customWidth="1"/>
    <col min="14086" max="14087" width="15.1640625" customWidth="1"/>
    <col min="14088" max="14089" width="14" customWidth="1"/>
    <col min="14090" max="14092" width="18.5" customWidth="1"/>
    <col min="14093" max="14093" width="22.6640625" customWidth="1"/>
    <col min="14094" max="14094" width="10.1640625" customWidth="1"/>
    <col min="14095" max="14095" width="10.83203125" customWidth="1"/>
    <col min="14096" max="14099" width="13.5" customWidth="1"/>
    <col min="14100" max="14100" width="16" customWidth="1"/>
    <col min="14101" max="14101" width="12" customWidth="1"/>
    <col min="14102" max="14105" width="13.5" customWidth="1"/>
    <col min="14337" max="14337" width="7" customWidth="1"/>
    <col min="14338" max="14338" width="46.5" customWidth="1"/>
    <col min="14339" max="14339" width="22.5" customWidth="1"/>
    <col min="14340" max="14340" width="14.5" customWidth="1"/>
    <col min="14341" max="14341" width="14.6640625" customWidth="1"/>
    <col min="14342" max="14343" width="15.1640625" customWidth="1"/>
    <col min="14344" max="14345" width="14" customWidth="1"/>
    <col min="14346" max="14348" width="18.5" customWidth="1"/>
    <col min="14349" max="14349" width="22.6640625" customWidth="1"/>
    <col min="14350" max="14350" width="10.1640625" customWidth="1"/>
    <col min="14351" max="14351" width="10.83203125" customWidth="1"/>
    <col min="14352" max="14355" width="13.5" customWidth="1"/>
    <col min="14356" max="14356" width="16" customWidth="1"/>
    <col min="14357" max="14357" width="12" customWidth="1"/>
    <col min="14358" max="14361" width="13.5" customWidth="1"/>
    <col min="14593" max="14593" width="7" customWidth="1"/>
    <col min="14594" max="14594" width="46.5" customWidth="1"/>
    <col min="14595" max="14595" width="22.5" customWidth="1"/>
    <col min="14596" max="14596" width="14.5" customWidth="1"/>
    <col min="14597" max="14597" width="14.6640625" customWidth="1"/>
    <col min="14598" max="14599" width="15.1640625" customWidth="1"/>
    <col min="14600" max="14601" width="14" customWidth="1"/>
    <col min="14602" max="14604" width="18.5" customWidth="1"/>
    <col min="14605" max="14605" width="22.6640625" customWidth="1"/>
    <col min="14606" max="14606" width="10.1640625" customWidth="1"/>
    <col min="14607" max="14607" width="10.83203125" customWidth="1"/>
    <col min="14608" max="14611" width="13.5" customWidth="1"/>
    <col min="14612" max="14612" width="16" customWidth="1"/>
    <col min="14613" max="14613" width="12" customWidth="1"/>
    <col min="14614" max="14617" width="13.5" customWidth="1"/>
    <col min="14849" max="14849" width="7" customWidth="1"/>
    <col min="14850" max="14850" width="46.5" customWidth="1"/>
    <col min="14851" max="14851" width="22.5" customWidth="1"/>
    <col min="14852" max="14852" width="14.5" customWidth="1"/>
    <col min="14853" max="14853" width="14.6640625" customWidth="1"/>
    <col min="14854" max="14855" width="15.1640625" customWidth="1"/>
    <col min="14856" max="14857" width="14" customWidth="1"/>
    <col min="14858" max="14860" width="18.5" customWidth="1"/>
    <col min="14861" max="14861" width="22.6640625" customWidth="1"/>
    <col min="14862" max="14862" width="10.1640625" customWidth="1"/>
    <col min="14863" max="14863" width="10.83203125" customWidth="1"/>
    <col min="14864" max="14867" width="13.5" customWidth="1"/>
    <col min="14868" max="14868" width="16" customWidth="1"/>
    <col min="14869" max="14869" width="12" customWidth="1"/>
    <col min="14870" max="14873" width="13.5" customWidth="1"/>
    <col min="15105" max="15105" width="7" customWidth="1"/>
    <col min="15106" max="15106" width="46.5" customWidth="1"/>
    <col min="15107" max="15107" width="22.5" customWidth="1"/>
    <col min="15108" max="15108" width="14.5" customWidth="1"/>
    <col min="15109" max="15109" width="14.6640625" customWidth="1"/>
    <col min="15110" max="15111" width="15.1640625" customWidth="1"/>
    <col min="15112" max="15113" width="14" customWidth="1"/>
    <col min="15114" max="15116" width="18.5" customWidth="1"/>
    <col min="15117" max="15117" width="22.6640625" customWidth="1"/>
    <col min="15118" max="15118" width="10.1640625" customWidth="1"/>
    <col min="15119" max="15119" width="10.83203125" customWidth="1"/>
    <col min="15120" max="15123" width="13.5" customWidth="1"/>
    <col min="15124" max="15124" width="16" customWidth="1"/>
    <col min="15125" max="15125" width="12" customWidth="1"/>
    <col min="15126" max="15129" width="13.5" customWidth="1"/>
    <col min="15361" max="15361" width="7" customWidth="1"/>
    <col min="15362" max="15362" width="46.5" customWidth="1"/>
    <col min="15363" max="15363" width="22.5" customWidth="1"/>
    <col min="15364" max="15364" width="14.5" customWidth="1"/>
    <col min="15365" max="15365" width="14.6640625" customWidth="1"/>
    <col min="15366" max="15367" width="15.1640625" customWidth="1"/>
    <col min="15368" max="15369" width="14" customWidth="1"/>
    <col min="15370" max="15372" width="18.5" customWidth="1"/>
    <col min="15373" max="15373" width="22.6640625" customWidth="1"/>
    <col min="15374" max="15374" width="10.1640625" customWidth="1"/>
    <col min="15375" max="15375" width="10.83203125" customWidth="1"/>
    <col min="15376" max="15379" width="13.5" customWidth="1"/>
    <col min="15380" max="15380" width="16" customWidth="1"/>
    <col min="15381" max="15381" width="12" customWidth="1"/>
    <col min="15382" max="15385" width="13.5" customWidth="1"/>
    <col min="15617" max="15617" width="7" customWidth="1"/>
    <col min="15618" max="15618" width="46.5" customWidth="1"/>
    <col min="15619" max="15619" width="22.5" customWidth="1"/>
    <col min="15620" max="15620" width="14.5" customWidth="1"/>
    <col min="15621" max="15621" width="14.6640625" customWidth="1"/>
    <col min="15622" max="15623" width="15.1640625" customWidth="1"/>
    <col min="15624" max="15625" width="14" customWidth="1"/>
    <col min="15626" max="15628" width="18.5" customWidth="1"/>
    <col min="15629" max="15629" width="22.6640625" customWidth="1"/>
    <col min="15630" max="15630" width="10.1640625" customWidth="1"/>
    <col min="15631" max="15631" width="10.83203125" customWidth="1"/>
    <col min="15632" max="15635" width="13.5" customWidth="1"/>
    <col min="15636" max="15636" width="16" customWidth="1"/>
    <col min="15637" max="15637" width="12" customWidth="1"/>
    <col min="15638" max="15641" width="13.5" customWidth="1"/>
    <col min="15873" max="15873" width="7" customWidth="1"/>
    <col min="15874" max="15874" width="46.5" customWidth="1"/>
    <col min="15875" max="15875" width="22.5" customWidth="1"/>
    <col min="15876" max="15876" width="14.5" customWidth="1"/>
    <col min="15877" max="15877" width="14.6640625" customWidth="1"/>
    <col min="15878" max="15879" width="15.1640625" customWidth="1"/>
    <col min="15880" max="15881" width="14" customWidth="1"/>
    <col min="15882" max="15884" width="18.5" customWidth="1"/>
    <col min="15885" max="15885" width="22.6640625" customWidth="1"/>
    <col min="15886" max="15886" width="10.1640625" customWidth="1"/>
    <col min="15887" max="15887" width="10.83203125" customWidth="1"/>
    <col min="15888" max="15891" width="13.5" customWidth="1"/>
    <col min="15892" max="15892" width="16" customWidth="1"/>
    <col min="15893" max="15893" width="12" customWidth="1"/>
    <col min="15894" max="15897" width="13.5" customWidth="1"/>
    <col min="16129" max="16129" width="7" customWidth="1"/>
    <col min="16130" max="16130" width="46.5" customWidth="1"/>
    <col min="16131" max="16131" width="22.5" customWidth="1"/>
    <col min="16132" max="16132" width="14.5" customWidth="1"/>
    <col min="16133" max="16133" width="14.6640625" customWidth="1"/>
    <col min="16134" max="16135" width="15.1640625" customWidth="1"/>
    <col min="16136" max="16137" width="14" customWidth="1"/>
    <col min="16138" max="16140" width="18.5" customWidth="1"/>
    <col min="16141" max="16141" width="22.6640625" customWidth="1"/>
    <col min="16142" max="16142" width="10.1640625" customWidth="1"/>
    <col min="16143" max="16143" width="10.83203125" customWidth="1"/>
    <col min="16144" max="16147" width="13.5" customWidth="1"/>
    <col min="16148" max="16148" width="16" customWidth="1"/>
    <col min="16149" max="16149" width="12" customWidth="1"/>
    <col min="16150" max="16153" width="13.5" customWidth="1"/>
  </cols>
  <sheetData>
    <row r="1" spans="1:15" s="89" customFormat="1" ht="12.75" x14ac:dyDescent="0.2"/>
    <row r="2" spans="1:15" s="89" customFormat="1" ht="19.5" x14ac:dyDescent="0.25">
      <c r="A2" s="514" t="s">
        <v>898</v>
      </c>
      <c r="B2" s="514"/>
      <c r="C2" s="514"/>
      <c r="D2" s="514"/>
      <c r="E2" s="514"/>
      <c r="F2" s="514"/>
      <c r="G2" s="514"/>
      <c r="H2" s="514"/>
      <c r="I2" s="514"/>
      <c r="J2" s="514"/>
      <c r="K2" s="514"/>
      <c r="L2" s="514"/>
      <c r="M2" s="514"/>
    </row>
    <row r="3" spans="1:15" s="89" customFormat="1" ht="18" x14ac:dyDescent="0.25">
      <c r="A3" s="515" t="s">
        <v>932</v>
      </c>
      <c r="B3" s="515"/>
      <c r="C3" s="515"/>
      <c r="D3" s="515"/>
      <c r="E3" s="515"/>
      <c r="F3" s="515"/>
      <c r="G3" s="515"/>
      <c r="H3" s="515"/>
      <c r="I3" s="515"/>
      <c r="J3" s="515"/>
      <c r="K3" s="515"/>
      <c r="L3" s="515"/>
      <c r="M3" s="515"/>
    </row>
    <row r="4" spans="1:15" s="89" customFormat="1" ht="12.75" x14ac:dyDescent="0.2"/>
    <row r="5" spans="1:15" s="89" customFormat="1" ht="12.75" x14ac:dyDescent="0.2">
      <c r="M5" s="91" t="s">
        <v>673</v>
      </c>
    </row>
    <row r="6" spans="1:15" s="89" customFormat="1" ht="30.6" customHeight="1" x14ac:dyDescent="0.2">
      <c r="A6" s="516" t="s">
        <v>663</v>
      </c>
      <c r="B6" s="516" t="s">
        <v>664</v>
      </c>
      <c r="C6" s="516" t="s">
        <v>665</v>
      </c>
      <c r="D6" s="516" t="s">
        <v>666</v>
      </c>
      <c r="E6" s="516"/>
      <c r="F6" s="516"/>
      <c r="G6" s="516" t="s">
        <v>670</v>
      </c>
      <c r="H6" s="516"/>
      <c r="I6" s="516"/>
      <c r="J6" s="516" t="s">
        <v>671</v>
      </c>
      <c r="K6" s="516"/>
      <c r="L6" s="516"/>
      <c r="M6" s="516" t="s">
        <v>672</v>
      </c>
      <c r="N6" s="512" t="s">
        <v>676</v>
      </c>
      <c r="O6" s="512" t="s">
        <v>677</v>
      </c>
    </row>
    <row r="7" spans="1:15" s="89" customFormat="1" ht="65.45" customHeight="1" x14ac:dyDescent="0.2">
      <c r="A7" s="516"/>
      <c r="B7" s="517"/>
      <c r="C7" s="517"/>
      <c r="D7" s="90" t="s">
        <v>667</v>
      </c>
      <c r="E7" s="90" t="s">
        <v>669</v>
      </c>
      <c r="F7" s="90" t="s">
        <v>668</v>
      </c>
      <c r="G7" s="90" t="s">
        <v>667</v>
      </c>
      <c r="H7" s="90" t="s">
        <v>669</v>
      </c>
      <c r="I7" s="90" t="s">
        <v>668</v>
      </c>
      <c r="J7" s="90" t="s">
        <v>667</v>
      </c>
      <c r="K7" s="90" t="s">
        <v>669</v>
      </c>
      <c r="L7" s="90" t="s">
        <v>668</v>
      </c>
      <c r="M7" s="517"/>
      <c r="N7" s="513"/>
      <c r="O7" s="513"/>
    </row>
    <row r="8" spans="1:15" s="98" customFormat="1" ht="48.75" customHeight="1" x14ac:dyDescent="0.2">
      <c r="A8" s="92">
        <v>1</v>
      </c>
      <c r="B8" s="93" t="s">
        <v>850</v>
      </c>
      <c r="C8" s="94">
        <v>2023</v>
      </c>
      <c r="D8" s="95" t="s">
        <v>674</v>
      </c>
      <c r="E8" s="95" t="s">
        <v>674</v>
      </c>
      <c r="F8" s="96"/>
      <c r="G8" s="97" t="s">
        <v>851</v>
      </c>
      <c r="H8" s="97" t="s">
        <v>852</v>
      </c>
      <c r="I8" s="97" t="s">
        <v>853</v>
      </c>
      <c r="J8" s="96" t="s">
        <v>900</v>
      </c>
      <c r="K8" s="96" t="s">
        <v>901</v>
      </c>
      <c r="L8" s="96" t="s">
        <v>854</v>
      </c>
      <c r="M8" s="96" t="s">
        <v>855</v>
      </c>
      <c r="N8" s="92">
        <v>5113</v>
      </c>
      <c r="O8" s="451" t="s">
        <v>856</v>
      </c>
    </row>
    <row r="9" spans="1:15" s="98" customFormat="1" ht="66" customHeight="1" x14ac:dyDescent="0.2">
      <c r="A9" s="92">
        <v>2</v>
      </c>
      <c r="B9" s="93" t="s">
        <v>857</v>
      </c>
      <c r="C9" s="94">
        <v>2023</v>
      </c>
      <c r="D9" s="308" t="s">
        <v>674</v>
      </c>
      <c r="E9" s="95" t="s">
        <v>674</v>
      </c>
      <c r="F9" s="95"/>
      <c r="G9" s="97" t="s">
        <v>858</v>
      </c>
      <c r="H9" s="97" t="s">
        <v>859</v>
      </c>
      <c r="I9" s="97" t="s">
        <v>853</v>
      </c>
      <c r="J9" s="96" t="s">
        <v>902</v>
      </c>
      <c r="K9" s="96" t="s">
        <v>903</v>
      </c>
      <c r="L9" s="96" t="s">
        <v>854</v>
      </c>
      <c r="M9" s="96" t="s">
        <v>860</v>
      </c>
      <c r="N9" s="92">
        <v>5113</v>
      </c>
      <c r="O9" s="92" t="s">
        <v>861</v>
      </c>
    </row>
    <row r="10" spans="1:15" s="98" customFormat="1" ht="57.75" customHeight="1" x14ac:dyDescent="0.2">
      <c r="A10" s="92">
        <v>3</v>
      </c>
      <c r="B10" s="93" t="s">
        <v>862</v>
      </c>
      <c r="C10" s="94">
        <v>2023</v>
      </c>
      <c r="D10" s="95" t="s">
        <v>674</v>
      </c>
      <c r="E10" s="95" t="s">
        <v>674</v>
      </c>
      <c r="F10" s="96"/>
      <c r="G10" s="97" t="s">
        <v>863</v>
      </c>
      <c r="H10" s="97" t="s">
        <v>864</v>
      </c>
      <c r="I10" s="97" t="s">
        <v>853</v>
      </c>
      <c r="J10" s="96" t="s">
        <v>904</v>
      </c>
      <c r="K10" s="96" t="s">
        <v>905</v>
      </c>
      <c r="L10" s="96" t="s">
        <v>854</v>
      </c>
      <c r="M10" s="96" t="s">
        <v>865</v>
      </c>
      <c r="N10" s="92">
        <v>5113</v>
      </c>
      <c r="O10" s="92" t="s">
        <v>866</v>
      </c>
    </row>
    <row r="11" spans="1:15" s="98" customFormat="1" ht="81" customHeight="1" x14ac:dyDescent="0.2">
      <c r="A11" s="92">
        <v>4</v>
      </c>
      <c r="B11" s="93" t="s">
        <v>867</v>
      </c>
      <c r="C11" s="94">
        <v>2023</v>
      </c>
      <c r="D11" s="95" t="s">
        <v>674</v>
      </c>
      <c r="E11" s="95" t="s">
        <v>674</v>
      </c>
      <c r="F11" s="96"/>
      <c r="G11" s="97" t="s">
        <v>851</v>
      </c>
      <c r="H11" s="97" t="s">
        <v>852</v>
      </c>
      <c r="I11" s="97" t="s">
        <v>853</v>
      </c>
      <c r="J11" s="96" t="s">
        <v>906</v>
      </c>
      <c r="K11" s="96" t="s">
        <v>907</v>
      </c>
      <c r="L11" s="96" t="s">
        <v>854</v>
      </c>
      <c r="M11" s="96" t="s">
        <v>868</v>
      </c>
      <c r="N11" s="92">
        <v>5113</v>
      </c>
      <c r="O11" s="92" t="s">
        <v>678</v>
      </c>
    </row>
    <row r="12" spans="1:15" s="98" customFormat="1" ht="58.5" customHeight="1" x14ac:dyDescent="0.2">
      <c r="A12" s="92">
        <v>5</v>
      </c>
      <c r="B12" s="93" t="s">
        <v>908</v>
      </c>
      <c r="C12" s="94">
        <v>2024</v>
      </c>
      <c r="D12" s="308" t="s">
        <v>674</v>
      </c>
      <c r="E12" s="95" t="s">
        <v>674</v>
      </c>
      <c r="F12" s="95"/>
      <c r="G12" s="97" t="s">
        <v>863</v>
      </c>
      <c r="H12" s="97" t="s">
        <v>864</v>
      </c>
      <c r="I12" s="97" t="s">
        <v>853</v>
      </c>
      <c r="J12" s="96" t="s">
        <v>909</v>
      </c>
      <c r="K12" s="96" t="s">
        <v>910</v>
      </c>
      <c r="L12" s="96" t="s">
        <v>854</v>
      </c>
      <c r="M12" s="96" t="s">
        <v>911</v>
      </c>
      <c r="N12" s="92">
        <v>5113</v>
      </c>
      <c r="O12" s="92" t="s">
        <v>861</v>
      </c>
    </row>
    <row r="13" spans="1:15" s="98" customFormat="1" ht="58.5" customHeight="1" x14ac:dyDescent="0.2">
      <c r="A13" s="92">
        <v>6</v>
      </c>
      <c r="B13" s="93" t="s">
        <v>869</v>
      </c>
      <c r="C13" s="94">
        <v>2024</v>
      </c>
      <c r="D13" s="95" t="s">
        <v>674</v>
      </c>
      <c r="E13" s="95" t="s">
        <v>674</v>
      </c>
      <c r="F13" s="96"/>
      <c r="G13" s="97" t="s">
        <v>870</v>
      </c>
      <c r="H13" s="97" t="s">
        <v>870</v>
      </c>
      <c r="I13" s="96" t="s">
        <v>853</v>
      </c>
      <c r="J13" s="96" t="s">
        <v>912</v>
      </c>
      <c r="K13" s="96" t="s">
        <v>912</v>
      </c>
      <c r="L13" s="96" t="s">
        <v>854</v>
      </c>
      <c r="M13" s="96" t="s">
        <v>871</v>
      </c>
      <c r="N13" s="92">
        <v>5113</v>
      </c>
      <c r="O13" s="92" t="s">
        <v>678</v>
      </c>
    </row>
    <row r="14" spans="1:15" s="98" customFormat="1" ht="48" customHeight="1" x14ac:dyDescent="0.2">
      <c r="A14" s="92">
        <v>7</v>
      </c>
      <c r="B14" s="93" t="s">
        <v>872</v>
      </c>
      <c r="C14" s="94">
        <v>2024</v>
      </c>
      <c r="D14" s="95" t="s">
        <v>674</v>
      </c>
      <c r="E14" s="95" t="s">
        <v>674</v>
      </c>
      <c r="F14" s="96"/>
      <c r="G14" s="97" t="s">
        <v>858</v>
      </c>
      <c r="H14" s="97" t="s">
        <v>859</v>
      </c>
      <c r="I14" s="96" t="s">
        <v>853</v>
      </c>
      <c r="J14" s="96" t="s">
        <v>913</v>
      </c>
      <c r="K14" s="96" t="s">
        <v>914</v>
      </c>
      <c r="L14" s="96" t="s">
        <v>854</v>
      </c>
      <c r="M14" s="96" t="s">
        <v>873</v>
      </c>
      <c r="N14" s="92">
        <v>5112</v>
      </c>
      <c r="O14" s="92" t="s">
        <v>874</v>
      </c>
    </row>
    <row r="15" spans="1:15" s="98" customFormat="1" ht="64.5" customHeight="1" x14ac:dyDescent="0.2">
      <c r="A15" s="92">
        <v>8</v>
      </c>
      <c r="B15" s="93" t="s">
        <v>875</v>
      </c>
      <c r="C15" s="94" t="s">
        <v>915</v>
      </c>
      <c r="D15" s="308" t="s">
        <v>674</v>
      </c>
      <c r="E15" s="95" t="s">
        <v>674</v>
      </c>
      <c r="F15" s="95"/>
      <c r="G15" s="97" t="s">
        <v>852</v>
      </c>
      <c r="H15" s="97" t="s">
        <v>851</v>
      </c>
      <c r="I15" s="97" t="s">
        <v>853</v>
      </c>
      <c r="J15" s="96" t="s">
        <v>916</v>
      </c>
      <c r="K15" s="96" t="s">
        <v>917</v>
      </c>
      <c r="L15" s="96" t="s">
        <v>854</v>
      </c>
      <c r="M15" s="96" t="s">
        <v>876</v>
      </c>
      <c r="N15" s="92">
        <v>5113</v>
      </c>
      <c r="O15" s="92" t="s">
        <v>678</v>
      </c>
    </row>
    <row r="16" spans="1:15" s="98" customFormat="1" ht="43.5" customHeight="1" x14ac:dyDescent="0.2">
      <c r="A16" s="92">
        <v>9</v>
      </c>
      <c r="B16" s="93" t="s">
        <v>877</v>
      </c>
      <c r="C16" s="94">
        <v>2025</v>
      </c>
      <c r="D16" s="95" t="s">
        <v>674</v>
      </c>
      <c r="E16" s="95" t="s">
        <v>674</v>
      </c>
      <c r="F16" s="96"/>
      <c r="G16" s="97" t="s">
        <v>851</v>
      </c>
      <c r="H16" s="97" t="s">
        <v>852</v>
      </c>
      <c r="I16" s="96" t="s">
        <v>853</v>
      </c>
      <c r="J16" s="96" t="s">
        <v>918</v>
      </c>
      <c r="K16" s="96" t="s">
        <v>919</v>
      </c>
      <c r="L16" s="96" t="s">
        <v>854</v>
      </c>
      <c r="M16" s="96" t="s">
        <v>878</v>
      </c>
      <c r="N16" s="92">
        <v>5113</v>
      </c>
      <c r="O16" s="92" t="s">
        <v>678</v>
      </c>
    </row>
    <row r="17" spans="1:15" s="106" customFormat="1" ht="55.5" customHeight="1" x14ac:dyDescent="0.2">
      <c r="A17" s="92">
        <v>10</v>
      </c>
      <c r="B17" s="93" t="s">
        <v>879</v>
      </c>
      <c r="C17" s="94">
        <v>2025</v>
      </c>
      <c r="D17" s="95" t="s">
        <v>674</v>
      </c>
      <c r="E17" s="95" t="s">
        <v>674</v>
      </c>
      <c r="F17" s="96"/>
      <c r="G17" s="97" t="s">
        <v>880</v>
      </c>
      <c r="H17" s="97" t="s">
        <v>881</v>
      </c>
      <c r="I17" s="96" t="s">
        <v>853</v>
      </c>
      <c r="J17" s="96" t="s">
        <v>920</v>
      </c>
      <c r="K17" s="96" t="s">
        <v>921</v>
      </c>
      <c r="L17" s="96" t="s">
        <v>854</v>
      </c>
      <c r="M17" s="96" t="s">
        <v>882</v>
      </c>
      <c r="N17" s="92">
        <v>5113</v>
      </c>
      <c r="O17" s="92" t="s">
        <v>678</v>
      </c>
    </row>
    <row r="18" spans="1:15" s="98" customFormat="1" ht="34.5" customHeight="1" x14ac:dyDescent="0.2">
      <c r="A18" s="92">
        <v>11</v>
      </c>
      <c r="B18" s="93" t="s">
        <v>922</v>
      </c>
      <c r="C18" s="94" t="s">
        <v>933</v>
      </c>
      <c r="D18" s="95" t="s">
        <v>674</v>
      </c>
      <c r="E18" s="95" t="s">
        <v>674</v>
      </c>
      <c r="F18" s="96"/>
      <c r="G18" s="97" t="s">
        <v>851</v>
      </c>
      <c r="H18" s="97" t="s">
        <v>852</v>
      </c>
      <c r="I18" s="96" t="s">
        <v>853</v>
      </c>
      <c r="J18" s="96" t="s">
        <v>923</v>
      </c>
      <c r="K18" s="96" t="s">
        <v>924</v>
      </c>
      <c r="L18" s="96" t="s">
        <v>854</v>
      </c>
      <c r="M18" s="96" t="s">
        <v>925</v>
      </c>
      <c r="N18" s="92">
        <v>5112</v>
      </c>
      <c r="O18" s="92" t="s">
        <v>926</v>
      </c>
    </row>
    <row r="19" spans="1:15" s="98" customFormat="1" ht="64.5" customHeight="1" x14ac:dyDescent="0.2">
      <c r="A19" s="92">
        <v>12</v>
      </c>
      <c r="B19" s="93" t="s">
        <v>883</v>
      </c>
      <c r="C19" s="94" t="s">
        <v>933</v>
      </c>
      <c r="D19" s="308" t="s">
        <v>674</v>
      </c>
      <c r="E19" s="95" t="s">
        <v>674</v>
      </c>
      <c r="F19" s="95"/>
      <c r="G19" s="97" t="s">
        <v>881</v>
      </c>
      <c r="H19" s="97" t="s">
        <v>880</v>
      </c>
      <c r="I19" s="97" t="s">
        <v>853</v>
      </c>
      <c r="J19" s="96" t="s">
        <v>927</v>
      </c>
      <c r="K19" s="96" t="s">
        <v>928</v>
      </c>
      <c r="L19" s="96" t="s">
        <v>854</v>
      </c>
      <c r="M19" s="96" t="s">
        <v>884</v>
      </c>
      <c r="N19" s="92">
        <v>5112</v>
      </c>
      <c r="O19" s="92" t="s">
        <v>679</v>
      </c>
    </row>
    <row r="20" spans="1:15" s="106" customFormat="1" ht="12.75" x14ac:dyDescent="0.2">
      <c r="A20" s="92"/>
      <c r="B20" s="93"/>
      <c r="C20" s="94"/>
      <c r="D20" s="95"/>
      <c r="E20" s="95"/>
      <c r="F20" s="452"/>
      <c r="G20" s="97"/>
      <c r="H20" s="97"/>
      <c r="I20" s="92"/>
      <c r="J20" s="96"/>
      <c r="K20" s="96"/>
      <c r="L20" s="96"/>
      <c r="M20" s="96"/>
      <c r="N20" s="92"/>
      <c r="O20" s="92"/>
    </row>
    <row r="21" spans="1:15" s="453" customFormat="1" ht="12.75" x14ac:dyDescent="0.2">
      <c r="A21" s="92"/>
      <c r="B21" s="93"/>
      <c r="C21" s="94"/>
      <c r="D21" s="95"/>
      <c r="E21" s="95"/>
      <c r="F21" s="452"/>
      <c r="G21" s="97"/>
      <c r="H21" s="97"/>
      <c r="I21" s="92"/>
      <c r="J21" s="96"/>
      <c r="K21" s="96"/>
      <c r="L21" s="96"/>
      <c r="M21" s="96"/>
      <c r="N21" s="92"/>
      <c r="O21" s="92"/>
    </row>
    <row r="22" spans="1:15" s="453" customFormat="1" ht="12.75" x14ac:dyDescent="0.2">
      <c r="A22" s="92"/>
      <c r="B22" s="93"/>
      <c r="C22" s="94"/>
      <c r="D22" s="95"/>
      <c r="E22" s="95"/>
      <c r="F22" s="92"/>
      <c r="G22" s="454"/>
      <c r="H22" s="454"/>
      <c r="I22" s="92"/>
      <c r="J22" s="96"/>
      <c r="K22" s="96"/>
      <c r="L22" s="96"/>
      <c r="M22" s="96"/>
      <c r="N22" s="92"/>
      <c r="O22" s="92"/>
    </row>
    <row r="23" spans="1:15" s="98" customFormat="1" ht="12.75" hidden="1" x14ac:dyDescent="0.2">
      <c r="A23" s="92"/>
      <c r="B23" s="93"/>
      <c r="C23" s="94"/>
      <c r="D23" s="95"/>
      <c r="E23" s="95"/>
      <c r="F23" s="92"/>
      <c r="G23" s="97"/>
      <c r="H23" s="97"/>
      <c r="I23" s="92"/>
      <c r="J23" s="96"/>
      <c r="K23" s="96"/>
      <c r="L23" s="96"/>
      <c r="M23" s="96"/>
      <c r="N23" s="92"/>
      <c r="O23" s="92"/>
    </row>
    <row r="24" spans="1:15" s="98" customFormat="1" ht="12.75" hidden="1" x14ac:dyDescent="0.2">
      <c r="A24" s="92"/>
      <c r="B24" s="93"/>
      <c r="C24" s="94"/>
      <c r="D24" s="92"/>
      <c r="E24" s="95"/>
      <c r="F24" s="95"/>
      <c r="G24" s="454"/>
      <c r="H24" s="454"/>
      <c r="I24" s="454"/>
      <c r="J24" s="96"/>
      <c r="K24" s="96"/>
      <c r="L24" s="96"/>
      <c r="M24" s="96"/>
      <c r="N24" s="92"/>
      <c r="O24" s="92"/>
    </row>
    <row r="25" spans="1:15" s="106" customFormat="1" ht="12.75" hidden="1" x14ac:dyDescent="0.2">
      <c r="A25" s="92"/>
      <c r="B25" s="93"/>
      <c r="C25" s="94"/>
      <c r="D25" s="92"/>
      <c r="E25" s="95"/>
      <c r="F25" s="95"/>
      <c r="G25" s="454"/>
      <c r="H25" s="97"/>
      <c r="I25" s="97"/>
      <c r="J25" s="96"/>
      <c r="K25" s="96"/>
      <c r="L25" s="96"/>
      <c r="M25" s="96"/>
      <c r="N25" s="92"/>
      <c r="O25" s="92"/>
    </row>
    <row r="26" spans="1:15" s="98" customFormat="1" ht="12.75" hidden="1" x14ac:dyDescent="0.2">
      <c r="A26" s="92"/>
      <c r="B26" s="93"/>
      <c r="C26" s="94"/>
      <c r="D26" s="95"/>
      <c r="E26" s="95"/>
      <c r="F26" s="92"/>
      <c r="G26" s="454"/>
      <c r="H26" s="454"/>
      <c r="I26" s="92"/>
      <c r="J26" s="96"/>
      <c r="K26" s="96"/>
      <c r="L26" s="96"/>
      <c r="M26" s="96"/>
      <c r="N26" s="92"/>
      <c r="O26" s="92"/>
    </row>
    <row r="27" spans="1:15" s="98" customFormat="1" ht="12.75" hidden="1" x14ac:dyDescent="0.2">
      <c r="A27" s="92"/>
      <c r="B27" s="93"/>
      <c r="C27" s="94"/>
      <c r="D27" s="95"/>
      <c r="E27" s="95"/>
      <c r="F27" s="92"/>
      <c r="G27" s="454"/>
      <c r="H27" s="454"/>
      <c r="I27" s="92"/>
      <c r="J27" s="96"/>
      <c r="K27" s="96"/>
      <c r="L27" s="96"/>
      <c r="M27" s="96"/>
      <c r="N27" s="92"/>
      <c r="O27" s="92"/>
    </row>
    <row r="28" spans="1:15" s="98" customFormat="1" ht="12.75" x14ac:dyDescent="0.2">
      <c r="A28" s="92"/>
      <c r="B28" s="93"/>
      <c r="C28" s="94"/>
      <c r="D28" s="95"/>
      <c r="E28" s="95"/>
      <c r="F28" s="92"/>
      <c r="G28" s="454"/>
      <c r="H28" s="454"/>
      <c r="I28" s="92"/>
      <c r="J28" s="96"/>
      <c r="K28" s="96"/>
      <c r="L28" s="96"/>
      <c r="M28" s="96"/>
      <c r="N28" s="92"/>
      <c r="O28" s="92"/>
    </row>
    <row r="29" spans="1:15" s="106" customFormat="1" ht="12.75" x14ac:dyDescent="0.2">
      <c r="A29" s="92"/>
      <c r="B29" s="93"/>
      <c r="C29" s="94"/>
      <c r="D29" s="95"/>
      <c r="E29" s="95"/>
      <c r="F29" s="92"/>
      <c r="G29" s="97"/>
      <c r="H29" s="97"/>
      <c r="I29" s="92"/>
      <c r="J29" s="96"/>
      <c r="K29" s="96"/>
      <c r="L29" s="96"/>
      <c r="M29" s="96"/>
      <c r="N29" s="92"/>
      <c r="O29" s="92"/>
    </row>
    <row r="30" spans="1:15" s="98" customFormat="1" ht="12.75" x14ac:dyDescent="0.2">
      <c r="A30" s="92"/>
      <c r="B30" s="93"/>
      <c r="C30" s="94"/>
      <c r="D30" s="95"/>
      <c r="E30" s="95"/>
      <c r="F30" s="92"/>
      <c r="G30" s="454"/>
      <c r="H30" s="455"/>
      <c r="I30" s="92"/>
      <c r="J30" s="96"/>
      <c r="K30" s="96"/>
      <c r="L30" s="96"/>
      <c r="M30" s="96"/>
      <c r="N30" s="92"/>
      <c r="O30" s="92"/>
    </row>
    <row r="31" spans="1:15" s="106" customFormat="1" ht="12.75" x14ac:dyDescent="0.2">
      <c r="A31" s="92"/>
      <c r="B31" s="93"/>
      <c r="C31" s="94"/>
      <c r="D31" s="95"/>
      <c r="E31" s="95"/>
      <c r="F31" s="92"/>
      <c r="G31" s="97"/>
      <c r="H31" s="97"/>
      <c r="I31" s="92"/>
      <c r="J31" s="96"/>
      <c r="K31" s="96"/>
      <c r="L31" s="96"/>
      <c r="M31" s="96"/>
      <c r="N31" s="92"/>
      <c r="O31" s="92"/>
    </row>
    <row r="32" spans="1:15" s="98" customFormat="1" ht="12.75" x14ac:dyDescent="0.2">
      <c r="A32" s="92"/>
      <c r="B32" s="93"/>
      <c r="C32" s="94"/>
      <c r="D32" s="92"/>
      <c r="E32" s="95"/>
      <c r="F32" s="95"/>
      <c r="G32" s="92"/>
      <c r="H32" s="97"/>
      <c r="I32" s="97"/>
      <c r="J32" s="96"/>
      <c r="K32" s="96"/>
      <c r="L32" s="96"/>
      <c r="M32" s="96"/>
      <c r="N32" s="92"/>
      <c r="O32" s="92"/>
    </row>
    <row r="33" spans="1:25" s="98" customFormat="1" ht="12.75" x14ac:dyDescent="0.2">
      <c r="A33" s="92"/>
      <c r="B33" s="93"/>
      <c r="C33" s="94"/>
      <c r="D33" s="95"/>
      <c r="E33" s="95"/>
      <c r="F33" s="92"/>
      <c r="G33" s="97"/>
      <c r="H33" s="97"/>
      <c r="I33" s="92"/>
      <c r="J33" s="96"/>
      <c r="K33" s="96"/>
      <c r="L33" s="96"/>
      <c r="M33" s="96"/>
      <c r="N33" s="92"/>
      <c r="O33" s="92"/>
    </row>
    <row r="34" spans="1:25" s="106" customFormat="1" ht="12.75" x14ac:dyDescent="0.2">
      <c r="A34" s="365" t="s">
        <v>885</v>
      </c>
      <c r="B34" s="366"/>
      <c r="C34" s="367"/>
      <c r="D34" s="107"/>
      <c r="E34" s="107"/>
      <c r="F34" s="107"/>
      <c r="G34" s="107"/>
      <c r="H34" s="107"/>
      <c r="I34" s="107"/>
      <c r="J34" s="108" t="s">
        <v>929</v>
      </c>
      <c r="K34" s="108" t="s">
        <v>930</v>
      </c>
      <c r="L34" s="108" t="s">
        <v>854</v>
      </c>
      <c r="M34" s="109" t="s">
        <v>931</v>
      </c>
    </row>
    <row r="35" spans="1:25" s="106" customFormat="1" ht="12.75" hidden="1" x14ac:dyDescent="0.2"/>
    <row r="36" spans="1:25" s="106" customFormat="1" ht="12.75" hidden="1" x14ac:dyDescent="0.2">
      <c r="B36" s="106" t="s">
        <v>675</v>
      </c>
      <c r="C36" s="106">
        <v>2023</v>
      </c>
      <c r="K36" s="110"/>
      <c r="M36" s="111" t="e">
        <f>M8+M9+M10+M11+M12+M13/2+M14/2+M15/2+M16+M17+M18+M19/2+M20+M21+M22/2+M23+M24/2+M25/3+M26</f>
        <v>#VALUE!</v>
      </c>
    </row>
    <row r="37" spans="1:25" s="106" customFormat="1" ht="12.75" hidden="1" x14ac:dyDescent="0.2">
      <c r="C37" s="106">
        <v>2024</v>
      </c>
      <c r="M37" s="111" t="e">
        <f>(M31+M30+M29+M28+M27+M24+M22+M19+M15+M14+M13)/2+M25/3</f>
        <v>#VALUE!</v>
      </c>
    </row>
    <row r="38" spans="1:25" s="106" customFormat="1" ht="12.75" hidden="1" x14ac:dyDescent="0.2">
      <c r="C38" s="106">
        <v>2025</v>
      </c>
      <c r="F38" s="112"/>
      <c r="M38" s="111">
        <f>M33+M32+(M31+M30+M29+M28+M27)/2+M25/3</f>
        <v>0</v>
      </c>
    </row>
    <row r="39" spans="1:25" s="106" customFormat="1" ht="12.75" hidden="1" x14ac:dyDescent="0.2">
      <c r="C39" s="113"/>
      <c r="D39" s="518" t="s">
        <v>681</v>
      </c>
      <c r="E39" s="518"/>
      <c r="F39" s="518" t="s">
        <v>685</v>
      </c>
      <c r="G39" s="518"/>
      <c r="H39" s="518" t="s">
        <v>686</v>
      </c>
      <c r="I39" s="518"/>
      <c r="J39" s="518" t="s">
        <v>687</v>
      </c>
      <c r="K39" s="518"/>
      <c r="L39" s="518" t="s">
        <v>688</v>
      </c>
      <c r="M39" s="518"/>
      <c r="N39" s="518" t="s">
        <v>689</v>
      </c>
      <c r="O39" s="518"/>
      <c r="P39" s="518" t="s">
        <v>690</v>
      </c>
      <c r="Q39" s="518"/>
      <c r="R39" s="518" t="s">
        <v>691</v>
      </c>
      <c r="S39" s="518"/>
      <c r="T39" s="518" t="s">
        <v>692</v>
      </c>
      <c r="U39" s="518"/>
      <c r="V39" s="518" t="s">
        <v>693</v>
      </c>
      <c r="W39" s="518"/>
      <c r="X39" s="518" t="s">
        <v>694</v>
      </c>
      <c r="Y39" s="518"/>
    </row>
    <row r="40" spans="1:25" s="106" customFormat="1" ht="12.75" hidden="1" x14ac:dyDescent="0.2">
      <c r="C40" s="113"/>
      <c r="D40" s="450" t="s">
        <v>682</v>
      </c>
      <c r="E40" s="450" t="s">
        <v>683</v>
      </c>
      <c r="F40" s="114"/>
      <c r="G40" s="114"/>
      <c r="H40" s="114"/>
      <c r="I40" s="114"/>
      <c r="J40" s="114"/>
      <c r="K40" s="114"/>
      <c r="L40" s="113"/>
      <c r="M40" s="113"/>
      <c r="N40" s="113"/>
      <c r="O40" s="113"/>
      <c r="P40" s="113"/>
      <c r="Q40" s="113"/>
      <c r="R40" s="113"/>
      <c r="S40" s="113"/>
      <c r="T40" s="113"/>
      <c r="U40" s="113"/>
      <c r="V40" s="113"/>
      <c r="W40" s="113"/>
      <c r="X40" s="113"/>
      <c r="Y40" s="113"/>
    </row>
    <row r="41" spans="1:25" s="115" customFormat="1" ht="12.75" hidden="1" x14ac:dyDescent="0.2">
      <c r="B41" s="106" t="s">
        <v>680</v>
      </c>
      <c r="C41" s="113">
        <v>5112</v>
      </c>
      <c r="D41" s="116"/>
      <c r="E41" s="116"/>
      <c r="F41" s="117" t="e">
        <f>J8+J14/2</f>
        <v>#VALUE!</v>
      </c>
      <c r="G41" s="117" t="e">
        <f>K8+K14/2</f>
        <v>#VALUE!</v>
      </c>
      <c r="H41" s="118"/>
      <c r="I41" s="118"/>
      <c r="J41" s="116" t="str">
        <f>J10</f>
        <v>18,760.0  </v>
      </c>
      <c r="K41" s="116" t="str">
        <f>K10</f>
        <v>43,775.0  </v>
      </c>
      <c r="L41" s="116"/>
      <c r="M41" s="116"/>
      <c r="N41" s="116" t="e">
        <f>J13/2</f>
        <v>#VALUE!</v>
      </c>
      <c r="O41" s="116" t="e">
        <f>K13/2</f>
        <v>#VALUE!</v>
      </c>
      <c r="P41" s="113"/>
      <c r="Q41" s="113"/>
      <c r="R41" s="116" t="str">
        <f>J18</f>
        <v>388,905.0  </v>
      </c>
      <c r="S41" s="116" t="str">
        <f>K18</f>
        <v>318,195.0  </v>
      </c>
      <c r="T41" s="116"/>
      <c r="U41" s="116"/>
      <c r="V41" s="116"/>
      <c r="W41" s="116"/>
      <c r="X41" s="116"/>
      <c r="Y41" s="117"/>
    </row>
    <row r="42" spans="1:25" s="115" customFormat="1" ht="12.75" hidden="1" x14ac:dyDescent="0.2">
      <c r="B42" s="106"/>
      <c r="C42" s="113">
        <v>5113</v>
      </c>
      <c r="D42" s="116">
        <f>J21</f>
        <v>0</v>
      </c>
      <c r="E42" s="116">
        <f>K21</f>
        <v>0</v>
      </c>
      <c r="F42" s="117" t="e">
        <f>J11+J17</f>
        <v>#VALUE!</v>
      </c>
      <c r="G42" s="117" t="e">
        <f>F42+K17</f>
        <v>#VALUE!</v>
      </c>
      <c r="H42" s="118"/>
      <c r="I42" s="118"/>
      <c r="J42" s="116"/>
      <c r="K42" s="116"/>
      <c r="L42" s="116"/>
      <c r="M42" s="116"/>
      <c r="N42" s="116"/>
      <c r="O42" s="116"/>
      <c r="P42" s="117">
        <f>J26</f>
        <v>0</v>
      </c>
      <c r="Q42" s="117">
        <f>P42</f>
        <v>0</v>
      </c>
      <c r="R42" s="116"/>
      <c r="S42" s="116"/>
      <c r="T42" s="116">
        <f>J20</f>
        <v>0</v>
      </c>
      <c r="U42" s="116">
        <f>K20</f>
        <v>0</v>
      </c>
      <c r="V42" s="116" t="str">
        <f>J16</f>
        <v>38,436.7  </v>
      </c>
      <c r="W42" s="116" t="str">
        <f>V42</f>
        <v>38,436.7  </v>
      </c>
      <c r="X42" s="116">
        <f>J23</f>
        <v>0</v>
      </c>
      <c r="Y42" s="117">
        <f>K23</f>
        <v>0</v>
      </c>
    </row>
    <row r="43" spans="1:25" s="115" customFormat="1" ht="12.75" hidden="1" x14ac:dyDescent="0.2">
      <c r="B43" s="106"/>
      <c r="C43" s="113">
        <v>5122</v>
      </c>
      <c r="D43" s="116"/>
      <c r="E43" s="116"/>
      <c r="F43" s="113"/>
      <c r="G43" s="113"/>
      <c r="H43" s="118"/>
      <c r="I43" s="118"/>
      <c r="J43" s="116"/>
      <c r="K43" s="116"/>
      <c r="L43" s="116"/>
      <c r="M43" s="116"/>
      <c r="N43" s="116"/>
      <c r="O43" s="116"/>
      <c r="P43" s="113"/>
      <c r="Q43" s="113"/>
      <c r="R43" s="116"/>
      <c r="S43" s="116"/>
      <c r="T43" s="116"/>
      <c r="U43" s="116"/>
      <c r="V43" s="116"/>
      <c r="W43" s="116"/>
      <c r="X43" s="116"/>
      <c r="Y43" s="117"/>
    </row>
    <row r="44" spans="1:25" s="115" customFormat="1" ht="12.75" hidden="1" x14ac:dyDescent="0.2">
      <c r="B44" s="119" t="e">
        <f>SUM(D45:Y45)</f>
        <v>#VALUE!</v>
      </c>
      <c r="C44" s="113">
        <v>5129</v>
      </c>
      <c r="D44" s="116">
        <f>J22/2</f>
        <v>0</v>
      </c>
      <c r="E44" s="116">
        <f>D44</f>
        <v>0</v>
      </c>
      <c r="F44" s="113"/>
      <c r="G44" s="113"/>
      <c r="H44" s="120"/>
      <c r="I44" s="120"/>
      <c r="J44" s="121"/>
      <c r="K44" s="121"/>
      <c r="L44" s="121"/>
      <c r="M44" s="121"/>
      <c r="N44" s="116"/>
      <c r="O44" s="116"/>
      <c r="P44" s="113"/>
      <c r="Q44" s="113"/>
      <c r="R44" s="116"/>
      <c r="S44" s="116"/>
      <c r="T44" s="116"/>
      <c r="U44" s="116"/>
      <c r="V44" s="116"/>
      <c r="W44" s="116"/>
      <c r="X44" s="116"/>
      <c r="Y44" s="117"/>
    </row>
    <row r="45" spans="1:25" s="122" customFormat="1" ht="12.75" hidden="1" x14ac:dyDescent="0.2">
      <c r="B45" s="123" t="s">
        <v>675</v>
      </c>
      <c r="C45" s="124"/>
      <c r="D45" s="125">
        <f>SUM(D41:D44)</f>
        <v>0</v>
      </c>
      <c r="E45" s="125">
        <f>SUM(E41:E44)</f>
        <v>0</v>
      </c>
      <c r="F45" s="125" t="e">
        <f t="shared" ref="F45:Y45" si="0">SUM(F41:F44)</f>
        <v>#VALUE!</v>
      </c>
      <c r="G45" s="125" t="e">
        <f t="shared" si="0"/>
        <v>#VALUE!</v>
      </c>
      <c r="H45" s="125">
        <f t="shared" si="0"/>
        <v>0</v>
      </c>
      <c r="I45" s="125">
        <f t="shared" si="0"/>
        <v>0</v>
      </c>
      <c r="J45" s="125">
        <f t="shared" si="0"/>
        <v>0</v>
      </c>
      <c r="K45" s="125">
        <f t="shared" si="0"/>
        <v>0</v>
      </c>
      <c r="L45" s="125">
        <f t="shared" si="0"/>
        <v>0</v>
      </c>
      <c r="M45" s="125">
        <f t="shared" si="0"/>
        <v>0</v>
      </c>
      <c r="N45" s="125" t="e">
        <f t="shared" si="0"/>
        <v>#VALUE!</v>
      </c>
      <c r="O45" s="125" t="e">
        <f t="shared" si="0"/>
        <v>#VALUE!</v>
      </c>
      <c r="P45" s="125">
        <f t="shared" si="0"/>
        <v>0</v>
      </c>
      <c r="Q45" s="125">
        <f t="shared" si="0"/>
        <v>0</v>
      </c>
      <c r="R45" s="125">
        <f t="shared" si="0"/>
        <v>0</v>
      </c>
      <c r="S45" s="125">
        <f t="shared" si="0"/>
        <v>0</v>
      </c>
      <c r="T45" s="125">
        <f t="shared" si="0"/>
        <v>0</v>
      </c>
      <c r="U45" s="125">
        <f t="shared" si="0"/>
        <v>0</v>
      </c>
      <c r="V45" s="125">
        <f t="shared" si="0"/>
        <v>0</v>
      </c>
      <c r="W45" s="125">
        <f t="shared" si="0"/>
        <v>0</v>
      </c>
      <c r="X45" s="125">
        <f t="shared" si="0"/>
        <v>0</v>
      </c>
      <c r="Y45" s="125">
        <f t="shared" si="0"/>
        <v>0</v>
      </c>
    </row>
    <row r="46" spans="1:25" s="115" customFormat="1" ht="12.75" hidden="1" x14ac:dyDescent="0.2">
      <c r="B46" s="106"/>
      <c r="C46" s="120"/>
      <c r="D46" s="450"/>
      <c r="E46" s="450"/>
      <c r="F46" s="126"/>
      <c r="G46" s="126"/>
      <c r="H46" s="113"/>
      <c r="I46" s="113"/>
      <c r="J46" s="106"/>
      <c r="K46" s="106"/>
      <c r="L46" s="106"/>
      <c r="M46" s="106"/>
      <c r="N46" s="116"/>
      <c r="O46" s="116"/>
      <c r="P46" s="113"/>
      <c r="Q46" s="113"/>
      <c r="R46" s="111"/>
      <c r="S46" s="111"/>
      <c r="T46" s="111"/>
      <c r="U46" s="111"/>
      <c r="V46" s="127"/>
      <c r="W46" s="127"/>
      <c r="X46" s="127"/>
    </row>
    <row r="47" spans="1:25" s="115" customFormat="1" ht="12.75" hidden="1" x14ac:dyDescent="0.2">
      <c r="B47" s="106" t="s">
        <v>684</v>
      </c>
      <c r="C47" s="113">
        <v>5112</v>
      </c>
      <c r="D47" s="116"/>
      <c r="E47" s="116"/>
      <c r="F47" s="126" t="e">
        <f>J14/2</f>
        <v>#VALUE!</v>
      </c>
      <c r="G47" s="126" t="e">
        <f>F47</f>
        <v>#VALUE!</v>
      </c>
      <c r="H47" s="126">
        <f>J28/2</f>
        <v>0</v>
      </c>
      <c r="I47" s="126">
        <f>K28/2</f>
        <v>0</v>
      </c>
      <c r="J47" s="126"/>
      <c r="K47" s="126"/>
      <c r="L47" s="128"/>
      <c r="M47" s="128"/>
      <c r="N47" s="116" t="e">
        <f>N41</f>
        <v>#VALUE!</v>
      </c>
      <c r="O47" s="116" t="e">
        <f>O41</f>
        <v>#VALUE!</v>
      </c>
      <c r="P47" s="116"/>
      <c r="Q47" s="116"/>
      <c r="R47" s="116">
        <f>J30/2</f>
        <v>0</v>
      </c>
      <c r="S47" s="116">
        <f>K30/2</f>
        <v>0</v>
      </c>
      <c r="T47" s="111"/>
      <c r="U47" s="111"/>
      <c r="V47" s="127"/>
      <c r="W47" s="127"/>
      <c r="X47" s="127"/>
    </row>
    <row r="48" spans="1:25" s="115" customFormat="1" ht="12.75" hidden="1" x14ac:dyDescent="0.2">
      <c r="B48" s="106"/>
      <c r="C48" s="113">
        <v>5113</v>
      </c>
      <c r="D48" s="116"/>
      <c r="E48" s="116"/>
      <c r="F48" s="126">
        <f>J29/2+J31/2</f>
        <v>0</v>
      </c>
      <c r="G48" s="126">
        <f>F48</f>
        <v>0</v>
      </c>
      <c r="H48" s="126"/>
      <c r="I48" s="126"/>
      <c r="J48" s="126"/>
      <c r="K48" s="126"/>
      <c r="L48" s="128"/>
      <c r="M48" s="128"/>
      <c r="N48" s="116"/>
      <c r="O48" s="116"/>
      <c r="P48" s="116">
        <f>J27/2</f>
        <v>0</v>
      </c>
      <c r="Q48" s="116">
        <f>P48</f>
        <v>0</v>
      </c>
      <c r="R48" s="116"/>
      <c r="S48" s="116"/>
      <c r="T48" s="111"/>
      <c r="U48" s="111"/>
      <c r="V48" s="127"/>
      <c r="W48" s="127"/>
      <c r="X48" s="127"/>
    </row>
    <row r="49" spans="2:25" s="115" customFormat="1" ht="12.75" hidden="1" x14ac:dyDescent="0.2">
      <c r="B49" s="106"/>
      <c r="C49" s="113">
        <v>5122</v>
      </c>
      <c r="D49" s="116"/>
      <c r="E49" s="116"/>
      <c r="F49" s="126"/>
      <c r="G49" s="126"/>
      <c r="H49" s="126"/>
      <c r="I49" s="126"/>
      <c r="J49" s="126"/>
      <c r="K49" s="126"/>
      <c r="L49" s="128"/>
      <c r="M49" s="128"/>
      <c r="N49" s="116"/>
      <c r="O49" s="116"/>
      <c r="P49" s="116"/>
      <c r="Q49" s="116"/>
      <c r="R49" s="116"/>
      <c r="S49" s="116"/>
      <c r="T49" s="111"/>
      <c r="U49" s="111"/>
      <c r="V49" s="127"/>
      <c r="W49" s="127"/>
      <c r="X49" s="127"/>
    </row>
    <row r="50" spans="2:25" s="115" customFormat="1" ht="12.75" hidden="1" x14ac:dyDescent="0.2">
      <c r="B50" s="119" t="e">
        <f>SUM(D51:Y51)</f>
        <v>#VALUE!</v>
      </c>
      <c r="C50" s="113">
        <v>5129</v>
      </c>
      <c r="D50" s="116">
        <f>D44</f>
        <v>0</v>
      </c>
      <c r="E50" s="116">
        <f>E44</f>
        <v>0</v>
      </c>
      <c r="F50" s="126"/>
      <c r="G50" s="126"/>
      <c r="H50" s="113"/>
      <c r="I50" s="113"/>
      <c r="J50" s="113"/>
      <c r="K50" s="113"/>
      <c r="L50" s="106"/>
      <c r="M50" s="106"/>
      <c r="N50" s="116"/>
      <c r="O50" s="116"/>
      <c r="P50" s="116"/>
      <c r="Q50" s="116"/>
      <c r="R50" s="116"/>
      <c r="S50" s="116"/>
      <c r="T50" s="111"/>
      <c r="U50" s="111"/>
      <c r="V50" s="127"/>
      <c r="W50" s="127"/>
      <c r="X50" s="127"/>
    </row>
    <row r="51" spans="2:25" s="122" customFormat="1" ht="0.6" hidden="1" customHeight="1" x14ac:dyDescent="0.2">
      <c r="B51" s="123" t="s">
        <v>675</v>
      </c>
      <c r="C51" s="124"/>
      <c r="D51" s="125">
        <f>SUM(D47:D50)</f>
        <v>0</v>
      </c>
      <c r="E51" s="125">
        <f>SUM(E47:E50)</f>
        <v>0</v>
      </c>
      <c r="F51" s="125" t="e">
        <f t="shared" ref="F51:Y51" si="1">SUM(F47:F50)</f>
        <v>#VALUE!</v>
      </c>
      <c r="G51" s="125" t="e">
        <f t="shared" si="1"/>
        <v>#VALUE!</v>
      </c>
      <c r="H51" s="125">
        <f t="shared" si="1"/>
        <v>0</v>
      </c>
      <c r="I51" s="125">
        <f t="shared" si="1"/>
        <v>0</v>
      </c>
      <c r="J51" s="125">
        <f t="shared" si="1"/>
        <v>0</v>
      </c>
      <c r="K51" s="125">
        <f t="shared" si="1"/>
        <v>0</v>
      </c>
      <c r="L51" s="125">
        <f t="shared" si="1"/>
        <v>0</v>
      </c>
      <c r="M51" s="125">
        <f t="shared" si="1"/>
        <v>0</v>
      </c>
      <c r="N51" s="125" t="e">
        <f t="shared" si="1"/>
        <v>#VALUE!</v>
      </c>
      <c r="O51" s="125" t="e">
        <f t="shared" si="1"/>
        <v>#VALUE!</v>
      </c>
      <c r="P51" s="125">
        <f t="shared" si="1"/>
        <v>0</v>
      </c>
      <c r="Q51" s="125">
        <f t="shared" si="1"/>
        <v>0</v>
      </c>
      <c r="R51" s="125">
        <f t="shared" si="1"/>
        <v>0</v>
      </c>
      <c r="S51" s="125">
        <f t="shared" si="1"/>
        <v>0</v>
      </c>
      <c r="T51" s="129">
        <f t="shared" si="1"/>
        <v>0</v>
      </c>
      <c r="U51" s="129">
        <f t="shared" si="1"/>
        <v>0</v>
      </c>
      <c r="V51" s="129">
        <f t="shared" si="1"/>
        <v>0</v>
      </c>
      <c r="W51" s="129">
        <f t="shared" si="1"/>
        <v>0</v>
      </c>
      <c r="X51" s="129">
        <f t="shared" si="1"/>
        <v>0</v>
      </c>
      <c r="Y51" s="129">
        <f t="shared" si="1"/>
        <v>0</v>
      </c>
    </row>
    <row r="52" spans="2:25" s="115" customFormat="1" ht="12.75" hidden="1" x14ac:dyDescent="0.2">
      <c r="B52" s="106" t="s">
        <v>696</v>
      </c>
      <c r="C52" s="113">
        <v>5112</v>
      </c>
      <c r="D52" s="116"/>
      <c r="E52" s="116"/>
      <c r="F52" s="128"/>
      <c r="G52" s="128"/>
      <c r="H52" s="106"/>
      <c r="I52" s="106"/>
      <c r="J52" s="113"/>
      <c r="K52" s="113"/>
      <c r="L52" s="113"/>
      <c r="M52" s="113"/>
      <c r="N52" s="111"/>
      <c r="O52" s="111"/>
      <c r="P52" s="111"/>
      <c r="Q52" s="111"/>
      <c r="R52" s="111"/>
      <c r="S52" s="111"/>
      <c r="T52" s="111"/>
      <c r="U52" s="111"/>
      <c r="V52" s="127"/>
      <c r="W52" s="127"/>
      <c r="X52" s="127"/>
    </row>
    <row r="53" spans="2:25" s="115" customFormat="1" ht="12.75" hidden="1" x14ac:dyDescent="0.2">
      <c r="B53" s="106"/>
      <c r="C53" s="113">
        <v>5113</v>
      </c>
      <c r="D53" s="116"/>
      <c r="E53" s="116"/>
      <c r="F53" s="126">
        <f>F48</f>
        <v>0</v>
      </c>
      <c r="G53" s="126">
        <f>G48</f>
        <v>0</v>
      </c>
      <c r="H53" s="130">
        <f>H47</f>
        <v>0</v>
      </c>
      <c r="I53" s="130">
        <f>I47</f>
        <v>0</v>
      </c>
      <c r="J53" s="113"/>
      <c r="K53" s="113"/>
      <c r="L53" s="117">
        <f>J33</f>
        <v>0</v>
      </c>
      <c r="M53" s="117">
        <f>K33</f>
        <v>0</v>
      </c>
      <c r="N53" s="116"/>
      <c r="O53" s="116"/>
      <c r="P53" s="111">
        <f>P48</f>
        <v>0</v>
      </c>
      <c r="Q53" s="111">
        <f>P53</f>
        <v>0</v>
      </c>
      <c r="R53" s="111">
        <f>R47</f>
        <v>0</v>
      </c>
      <c r="S53" s="111">
        <f>S47</f>
        <v>0</v>
      </c>
      <c r="T53" s="111"/>
      <c r="U53" s="111"/>
      <c r="V53" s="127"/>
      <c r="W53" s="127"/>
      <c r="X53" s="127"/>
    </row>
    <row r="54" spans="2:25" s="115" customFormat="1" ht="12.75" hidden="1" x14ac:dyDescent="0.2">
      <c r="B54" s="106"/>
      <c r="C54" s="113">
        <v>5122</v>
      </c>
      <c r="D54" s="116"/>
      <c r="E54" s="116"/>
      <c r="F54" s="126"/>
      <c r="G54" s="126"/>
      <c r="H54" s="113"/>
      <c r="I54" s="113"/>
      <c r="J54" s="113"/>
      <c r="K54" s="113"/>
      <c r="L54" s="113"/>
      <c r="M54" s="113"/>
      <c r="N54" s="116"/>
      <c r="O54" s="116"/>
      <c r="P54" s="111"/>
      <c r="Q54" s="111"/>
      <c r="R54" s="111"/>
      <c r="S54" s="111"/>
      <c r="T54" s="111"/>
      <c r="U54" s="111"/>
      <c r="V54" s="127"/>
      <c r="W54" s="127"/>
      <c r="X54" s="127"/>
    </row>
    <row r="55" spans="2:25" s="115" customFormat="1" ht="12.75" hidden="1" x14ac:dyDescent="0.2">
      <c r="B55" s="119">
        <f>SUM(D56:Y56)</f>
        <v>0</v>
      </c>
      <c r="C55" s="113">
        <v>5129</v>
      </c>
      <c r="D55" s="116"/>
      <c r="E55" s="116"/>
      <c r="F55" s="126"/>
      <c r="G55" s="126"/>
      <c r="H55" s="113"/>
      <c r="I55" s="113"/>
      <c r="J55" s="113"/>
      <c r="K55" s="113"/>
      <c r="L55" s="113"/>
      <c r="M55" s="113"/>
      <c r="N55" s="116"/>
      <c r="O55" s="116"/>
      <c r="P55" s="111"/>
      <c r="Q55" s="111"/>
      <c r="R55" s="111"/>
      <c r="S55" s="111"/>
      <c r="T55" s="111"/>
      <c r="U55" s="111"/>
      <c r="V55" s="127"/>
      <c r="W55" s="127"/>
      <c r="X55" s="127"/>
    </row>
    <row r="56" spans="2:25" s="122" customFormat="1" ht="12.75" hidden="1" x14ac:dyDescent="0.2">
      <c r="B56" s="123" t="s">
        <v>675</v>
      </c>
      <c r="C56" s="124"/>
      <c r="D56" s="125">
        <f>SUM(D52:D55)</f>
        <v>0</v>
      </c>
      <c r="E56" s="125">
        <f>SUM(E52:E55)</f>
        <v>0</v>
      </c>
      <c r="F56" s="125">
        <f t="shared" ref="F56:Y56" si="2">SUM(F52:F55)</f>
        <v>0</v>
      </c>
      <c r="G56" s="125">
        <f t="shared" si="2"/>
        <v>0</v>
      </c>
      <c r="H56" s="125">
        <f t="shared" si="2"/>
        <v>0</v>
      </c>
      <c r="I56" s="125">
        <f t="shared" si="2"/>
        <v>0</v>
      </c>
      <c r="J56" s="125">
        <f t="shared" si="2"/>
        <v>0</v>
      </c>
      <c r="K56" s="125">
        <f t="shared" si="2"/>
        <v>0</v>
      </c>
      <c r="L56" s="125">
        <f t="shared" si="2"/>
        <v>0</v>
      </c>
      <c r="M56" s="125">
        <f t="shared" si="2"/>
        <v>0</v>
      </c>
      <c r="N56" s="125">
        <f t="shared" si="2"/>
        <v>0</v>
      </c>
      <c r="O56" s="125">
        <f t="shared" si="2"/>
        <v>0</v>
      </c>
      <c r="P56" s="129">
        <f t="shared" si="2"/>
        <v>0</v>
      </c>
      <c r="Q56" s="129">
        <f t="shared" si="2"/>
        <v>0</v>
      </c>
      <c r="R56" s="129">
        <f t="shared" si="2"/>
        <v>0</v>
      </c>
      <c r="S56" s="129">
        <f t="shared" si="2"/>
        <v>0</v>
      </c>
      <c r="T56" s="129">
        <f t="shared" si="2"/>
        <v>0</v>
      </c>
      <c r="U56" s="129">
        <f t="shared" si="2"/>
        <v>0</v>
      </c>
      <c r="V56" s="129">
        <f t="shared" si="2"/>
        <v>0</v>
      </c>
      <c r="W56" s="129">
        <f t="shared" si="2"/>
        <v>0</v>
      </c>
      <c r="X56" s="129">
        <f t="shared" si="2"/>
        <v>0</v>
      </c>
      <c r="Y56" s="129">
        <f t="shared" si="2"/>
        <v>0</v>
      </c>
    </row>
    <row r="57" spans="2:25" s="115" customFormat="1" hidden="1" x14ac:dyDescent="0.15">
      <c r="N57" s="120"/>
      <c r="O57" s="120"/>
    </row>
    <row r="58" spans="2:25" s="115" customFormat="1" hidden="1" x14ac:dyDescent="0.15"/>
    <row r="59" spans="2:25" s="106" customFormat="1" ht="12.75" hidden="1" x14ac:dyDescent="0.2"/>
    <row r="60" spans="2:25" s="106" customFormat="1" ht="12.75" hidden="1" x14ac:dyDescent="0.2">
      <c r="D60" s="131" t="s">
        <v>682</v>
      </c>
      <c r="E60" s="131" t="s">
        <v>683</v>
      </c>
      <c r="F60" s="106" t="s">
        <v>695</v>
      </c>
    </row>
    <row r="61" spans="2:25" s="106" customFormat="1" ht="12.75" hidden="1" x14ac:dyDescent="0.2">
      <c r="B61" s="106">
        <v>2023</v>
      </c>
      <c r="C61" s="106">
        <v>5112</v>
      </c>
      <c r="D61" s="111" t="e">
        <f t="shared" ref="D61:E64" si="3">D41+F41+H41+J41+L41+N41+P41+R41+T41+V41+X41</f>
        <v>#VALUE!</v>
      </c>
      <c r="E61" s="111" t="e">
        <f t="shared" si="3"/>
        <v>#VALUE!</v>
      </c>
      <c r="F61" s="112" t="e">
        <f>SUM(D61:E61)</f>
        <v>#VALUE!</v>
      </c>
      <c r="I61" s="112"/>
    </row>
    <row r="62" spans="2:25" s="106" customFormat="1" ht="12.75" hidden="1" x14ac:dyDescent="0.2">
      <c r="C62" s="106">
        <v>5113</v>
      </c>
      <c r="D62" s="111" t="e">
        <f t="shared" si="3"/>
        <v>#VALUE!</v>
      </c>
      <c r="E62" s="111" t="e">
        <f t="shared" si="3"/>
        <v>#VALUE!</v>
      </c>
      <c r="F62" s="112" t="e">
        <f>SUM(D62:E62)</f>
        <v>#VALUE!</v>
      </c>
    </row>
    <row r="63" spans="2:25" s="106" customFormat="1" ht="12.75" hidden="1" x14ac:dyDescent="0.2">
      <c r="C63" s="106">
        <v>5122</v>
      </c>
      <c r="D63" s="111">
        <f t="shared" si="3"/>
        <v>0</v>
      </c>
      <c r="E63" s="111">
        <f t="shared" si="3"/>
        <v>0</v>
      </c>
      <c r="F63" s="112">
        <f>SUM(D63:E63)</f>
        <v>0</v>
      </c>
    </row>
    <row r="64" spans="2:25" s="106" customFormat="1" ht="12.75" hidden="1" x14ac:dyDescent="0.2">
      <c r="C64" s="106">
        <v>5129</v>
      </c>
      <c r="D64" s="111">
        <f t="shared" si="3"/>
        <v>0</v>
      </c>
      <c r="E64" s="111">
        <f t="shared" si="3"/>
        <v>0</v>
      </c>
      <c r="F64" s="112">
        <f>SUM(D64:E64)</f>
        <v>0</v>
      </c>
      <c r="J64" s="110"/>
    </row>
    <row r="65" spans="2:6" s="132" customFormat="1" ht="12" hidden="1" x14ac:dyDescent="0.2">
      <c r="D65" s="133" t="e">
        <f>SUM(D61:D64)</f>
        <v>#VALUE!</v>
      </c>
      <c r="E65" s="133" t="e">
        <f>SUM(E61:E64)</f>
        <v>#VALUE!</v>
      </c>
      <c r="F65" s="134" t="e">
        <f>SUM(F61:F64)</f>
        <v>#VALUE!</v>
      </c>
    </row>
    <row r="66" spans="2:6" s="106" customFormat="1" ht="12.75" hidden="1" x14ac:dyDescent="0.2">
      <c r="D66" s="111"/>
      <c r="E66" s="111"/>
    </row>
    <row r="67" spans="2:6" s="106" customFormat="1" ht="12.75" hidden="1" x14ac:dyDescent="0.2">
      <c r="B67" s="106">
        <v>2024</v>
      </c>
      <c r="C67" s="106">
        <v>5112</v>
      </c>
      <c r="D67" s="111" t="e">
        <f t="shared" ref="D67:E70" si="4">D47+F47+H47+J47+L47+N47+P47+R47+T47+V47+X47</f>
        <v>#VALUE!</v>
      </c>
      <c r="E67" s="111" t="e">
        <f t="shared" si="4"/>
        <v>#VALUE!</v>
      </c>
      <c r="F67" s="112" t="e">
        <f>SUM(D67:E67)</f>
        <v>#VALUE!</v>
      </c>
    </row>
    <row r="68" spans="2:6" s="106" customFormat="1" ht="12.75" hidden="1" x14ac:dyDescent="0.2">
      <c r="C68" s="106">
        <v>5113</v>
      </c>
      <c r="D68" s="111">
        <f t="shared" si="4"/>
        <v>0</v>
      </c>
      <c r="E68" s="111">
        <f t="shared" si="4"/>
        <v>0</v>
      </c>
      <c r="F68" s="112">
        <f>SUM(D68:E68)</f>
        <v>0</v>
      </c>
    </row>
    <row r="69" spans="2:6" s="106" customFormat="1" ht="12.75" hidden="1" x14ac:dyDescent="0.2">
      <c r="C69" s="106">
        <v>5122</v>
      </c>
      <c r="D69" s="111">
        <f t="shared" si="4"/>
        <v>0</v>
      </c>
      <c r="E69" s="111">
        <f t="shared" si="4"/>
        <v>0</v>
      </c>
      <c r="F69" s="112">
        <f>SUM(D69:E69)</f>
        <v>0</v>
      </c>
    </row>
    <row r="70" spans="2:6" s="106" customFormat="1" ht="12.75" hidden="1" x14ac:dyDescent="0.2">
      <c r="C70" s="106">
        <v>5129</v>
      </c>
      <c r="D70" s="111">
        <f t="shared" si="4"/>
        <v>0</v>
      </c>
      <c r="E70" s="111">
        <f t="shared" si="4"/>
        <v>0</v>
      </c>
      <c r="F70" s="112">
        <f>SUM(D70:E70)</f>
        <v>0</v>
      </c>
    </row>
    <row r="71" spans="2:6" s="132" customFormat="1" ht="12" hidden="1" x14ac:dyDescent="0.2">
      <c r="D71" s="135" t="e">
        <f>SUM(D67:D70)</f>
        <v>#VALUE!</v>
      </c>
      <c r="E71" s="135" t="e">
        <f>SUM(E67:E70)</f>
        <v>#VALUE!</v>
      </c>
      <c r="F71" s="136" t="e">
        <f>SUM(F67:F70)</f>
        <v>#VALUE!</v>
      </c>
    </row>
    <row r="72" spans="2:6" s="106" customFormat="1" ht="12.75" hidden="1" x14ac:dyDescent="0.2"/>
    <row r="73" spans="2:6" s="106" customFormat="1" ht="12.75" hidden="1" x14ac:dyDescent="0.2">
      <c r="B73" s="106">
        <v>2025</v>
      </c>
      <c r="C73" s="106">
        <v>5112</v>
      </c>
      <c r="D73" s="111">
        <f t="shared" ref="D73:E76" si="5">D52+F52+H52+J52+L52+N52+P52+R52+T52+V52+X52</f>
        <v>0</v>
      </c>
      <c r="E73" s="111">
        <f t="shared" si="5"/>
        <v>0</v>
      </c>
      <c r="F73" s="111">
        <f>SUM(D73:E73)</f>
        <v>0</v>
      </c>
    </row>
    <row r="74" spans="2:6" s="106" customFormat="1" ht="12.75" hidden="1" x14ac:dyDescent="0.2">
      <c r="C74" s="106">
        <v>5113</v>
      </c>
      <c r="D74" s="111">
        <f t="shared" si="5"/>
        <v>0</v>
      </c>
      <c r="E74" s="111">
        <f t="shared" si="5"/>
        <v>0</v>
      </c>
      <c r="F74" s="111">
        <f>SUM(D74:E74)</f>
        <v>0</v>
      </c>
    </row>
    <row r="75" spans="2:6" s="106" customFormat="1" ht="12.75" hidden="1" x14ac:dyDescent="0.2">
      <c r="C75" s="106">
        <v>5122</v>
      </c>
      <c r="D75" s="111">
        <f t="shared" si="5"/>
        <v>0</v>
      </c>
      <c r="E75" s="111">
        <f t="shared" si="5"/>
        <v>0</v>
      </c>
      <c r="F75" s="111">
        <f>SUM(D75:E75)</f>
        <v>0</v>
      </c>
    </row>
    <row r="76" spans="2:6" s="106" customFormat="1" ht="12.75" hidden="1" x14ac:dyDescent="0.2">
      <c r="C76" s="106">
        <v>5129</v>
      </c>
      <c r="D76" s="111">
        <f t="shared" si="5"/>
        <v>0</v>
      </c>
      <c r="E76" s="111">
        <f t="shared" si="5"/>
        <v>0</v>
      </c>
      <c r="F76" s="111">
        <f>SUM(D76:E76)</f>
        <v>0</v>
      </c>
    </row>
    <row r="77" spans="2:6" s="132" customFormat="1" ht="12" hidden="1" x14ac:dyDescent="0.2">
      <c r="D77" s="133">
        <f>SUM(D73:D76)</f>
        <v>0</v>
      </c>
      <c r="E77" s="133">
        <f>SUM(E73:E76)</f>
        <v>0</v>
      </c>
      <c r="F77" s="134">
        <f>SUM(F73:F76)</f>
        <v>0</v>
      </c>
    </row>
    <row r="78" spans="2:6" s="106" customFormat="1" ht="12.75" hidden="1" x14ac:dyDescent="0.2"/>
    <row r="79" spans="2:6" s="106" customFormat="1" ht="12.75" hidden="1" x14ac:dyDescent="0.2"/>
    <row r="80" spans="2:6" s="89" customFormat="1" ht="12.75" hidden="1" x14ac:dyDescent="0.2"/>
    <row r="81" s="89" customFormat="1" ht="12.75" hidden="1" x14ac:dyDescent="0.2"/>
    <row r="82" s="89" customFormat="1" ht="12.75" x14ac:dyDescent="0.2"/>
    <row r="83" s="89" customFormat="1" ht="12.75" x14ac:dyDescent="0.2"/>
    <row r="84" s="89" customFormat="1" ht="12.75" x14ac:dyDescent="0.2"/>
    <row r="85" s="89" customFormat="1" ht="12.75" x14ac:dyDescent="0.2"/>
    <row r="86" s="89" customFormat="1" ht="12.75" x14ac:dyDescent="0.2"/>
    <row r="87" s="89" customFormat="1" ht="12.75" x14ac:dyDescent="0.2"/>
  </sheetData>
  <mergeCells count="22">
    <mergeCell ref="X39:Y39"/>
    <mergeCell ref="N39:O39"/>
    <mergeCell ref="P39:Q39"/>
    <mergeCell ref="R39:S39"/>
    <mergeCell ref="T39:U39"/>
    <mergeCell ref="V39:W39"/>
    <mergeCell ref="D39:E39"/>
    <mergeCell ref="F39:G39"/>
    <mergeCell ref="H39:I39"/>
    <mergeCell ref="J39:K39"/>
    <mergeCell ref="L39:M39"/>
    <mergeCell ref="O6:O7"/>
    <mergeCell ref="A2:M2"/>
    <mergeCell ref="A3:M3"/>
    <mergeCell ref="N6:N7"/>
    <mergeCell ref="A6:A7"/>
    <mergeCell ref="B6:B7"/>
    <mergeCell ref="C6:C7"/>
    <mergeCell ref="M6:M7"/>
    <mergeCell ref="D6:F6"/>
    <mergeCell ref="G6:I6"/>
    <mergeCell ref="J6:L6"/>
  </mergeCells>
  <phoneticPr fontId="0" type="noConversion"/>
  <pageMargins left="0.75" right="0.75" top="1" bottom="1" header="0.5" footer="0.5"/>
  <pageSetup paperSize="9" scale="42" orientation="landscape" r:id="rId1"/>
  <headerFooter alignWithMargins="0"/>
  <colBreaks count="1" manualBreakCount="1">
    <brk id="15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15"/>
  <sheetViews>
    <sheetView tabSelected="1" view="pageBreakPreview" topLeftCell="M1" zoomScale="120" zoomScaleNormal="100" zoomScaleSheetLayoutView="120" workbookViewId="0">
      <selection activeCell="A4" sqref="A4:AA4"/>
    </sheetView>
  </sheetViews>
  <sheetFormatPr defaultRowHeight="10.5" x14ac:dyDescent="0.15"/>
  <cols>
    <col min="1" max="1" width="7.5" style="2" customWidth="1"/>
    <col min="2" max="3" width="4.5" style="2" customWidth="1"/>
    <col min="4" max="4" width="4.5" style="4" customWidth="1"/>
    <col min="5" max="5" width="44.5" style="9" customWidth="1"/>
    <col min="6" max="6" width="9.6640625" style="4" customWidth="1"/>
    <col min="7" max="8" width="12.83203125" style="4" hidden="1" customWidth="1"/>
    <col min="9" max="9" width="13" style="4" hidden="1" customWidth="1"/>
    <col min="10" max="11" width="12.6640625" style="4" customWidth="1"/>
    <col min="12" max="12" width="11.5" style="4" customWidth="1"/>
    <col min="13" max="13" width="16" style="79" customWidth="1"/>
    <col min="14" max="14" width="11.5" style="79" customWidth="1"/>
    <col min="15" max="15" width="12.1640625" style="79" customWidth="1"/>
    <col min="16" max="16" width="0.6640625" style="1" hidden="1" customWidth="1"/>
    <col min="17" max="17" width="12.83203125" style="1" hidden="1" customWidth="1"/>
    <col min="18" max="18" width="9" style="1" hidden="1" customWidth="1"/>
    <col min="19" max="19" width="12.33203125" style="79" customWidth="1"/>
    <col min="20" max="21" width="14.33203125" style="79" customWidth="1"/>
    <col min="22" max="22" width="13.1640625" style="79" customWidth="1"/>
    <col min="23" max="23" width="14.5" style="79" customWidth="1"/>
    <col min="24" max="24" width="14.33203125" style="408" customWidth="1"/>
    <col min="25" max="25" width="13.1640625" style="79" customWidth="1"/>
    <col min="26" max="26" width="14.5" style="79" customWidth="1"/>
    <col min="27" max="27" width="14.33203125" style="408" customWidth="1"/>
    <col min="28" max="28" width="24.6640625" hidden="1" customWidth="1"/>
  </cols>
  <sheetData>
    <row r="1" spans="1:29" ht="17.25" customHeight="1" x14ac:dyDescent="0.15"/>
    <row r="2" spans="1:29" ht="19.5" customHeight="1" x14ac:dyDescent="0.15">
      <c r="O2" s="80"/>
      <c r="P2" s="4"/>
      <c r="Q2" s="4"/>
      <c r="R2" s="4"/>
      <c r="U2" s="80"/>
      <c r="W2" s="80"/>
      <c r="X2" s="80"/>
      <c r="Z2" s="496" t="s">
        <v>64</v>
      </c>
      <c r="AA2" s="496"/>
      <c r="AB2" s="496"/>
      <c r="AC2" s="58"/>
    </row>
    <row r="3" spans="1:29" x14ac:dyDescent="0.15">
      <c r="M3" s="80"/>
      <c r="N3" s="80"/>
      <c r="O3" s="80"/>
      <c r="P3" s="4"/>
      <c r="Q3" s="4"/>
      <c r="R3" s="4"/>
      <c r="S3" s="80"/>
      <c r="T3" s="80"/>
      <c r="U3" s="80"/>
      <c r="V3" s="80"/>
      <c r="W3" s="80"/>
      <c r="X3" s="409"/>
      <c r="Y3" s="80"/>
      <c r="Z3" s="80"/>
      <c r="AA3" s="409"/>
    </row>
    <row r="4" spans="1:29" ht="41.25" customHeight="1" x14ac:dyDescent="0.15">
      <c r="A4" s="522" t="s">
        <v>899</v>
      </c>
      <c r="B4" s="522"/>
      <c r="C4" s="522"/>
      <c r="D4" s="522"/>
      <c r="E4" s="522"/>
      <c r="F4" s="522"/>
      <c r="G4" s="522"/>
      <c r="H4" s="522"/>
      <c r="I4" s="522"/>
      <c r="J4" s="522"/>
      <c r="K4" s="522"/>
      <c r="L4" s="522"/>
      <c r="M4" s="522"/>
      <c r="N4" s="522"/>
      <c r="O4" s="522"/>
      <c r="P4" s="522"/>
      <c r="Q4" s="522"/>
      <c r="R4" s="522"/>
      <c r="S4" s="522"/>
      <c r="T4" s="522"/>
      <c r="U4" s="522"/>
      <c r="V4" s="522"/>
      <c r="W4" s="522"/>
      <c r="X4" s="522"/>
      <c r="Y4" s="522"/>
      <c r="Z4" s="522"/>
      <c r="AA4" s="522"/>
    </row>
    <row r="5" spans="1:29" ht="21" customHeight="1" thickBot="1" x14ac:dyDescent="0.2">
      <c r="A5" s="28"/>
      <c r="B5" s="28"/>
      <c r="C5" s="28"/>
      <c r="D5" s="38"/>
      <c r="E5" s="45"/>
      <c r="F5" s="38"/>
      <c r="G5" s="38"/>
      <c r="H5" s="38"/>
      <c r="I5" s="38"/>
      <c r="J5" s="38"/>
      <c r="K5" s="38"/>
      <c r="L5" s="38"/>
      <c r="M5" s="82"/>
      <c r="N5" s="82"/>
      <c r="O5" s="82"/>
      <c r="P5" s="30"/>
      <c r="Q5" s="30"/>
      <c r="R5" s="30"/>
      <c r="S5" s="82"/>
      <c r="T5" s="82"/>
      <c r="U5" s="82"/>
      <c r="V5" s="82"/>
      <c r="W5" s="82"/>
      <c r="Y5" s="82"/>
      <c r="Z5" s="82"/>
      <c r="AB5" s="31" t="s">
        <v>69</v>
      </c>
    </row>
    <row r="6" spans="1:29" ht="22.5" customHeight="1" x14ac:dyDescent="0.15">
      <c r="A6" s="467" t="s">
        <v>70</v>
      </c>
      <c r="B6" s="523" t="s">
        <v>257</v>
      </c>
      <c r="C6" s="523" t="s">
        <v>258</v>
      </c>
      <c r="D6" s="523" t="s">
        <v>259</v>
      </c>
      <c r="E6" s="511" t="s">
        <v>697</v>
      </c>
      <c r="F6" s="519" t="s">
        <v>72</v>
      </c>
      <c r="G6" s="475" t="s">
        <v>66</v>
      </c>
      <c r="H6" s="475"/>
      <c r="I6" s="475"/>
      <c r="J6" s="475" t="s">
        <v>897</v>
      </c>
      <c r="K6" s="475"/>
      <c r="L6" s="475"/>
      <c r="M6" s="497" t="s">
        <v>892</v>
      </c>
      <c r="N6" s="497"/>
      <c r="O6" s="497"/>
      <c r="P6" s="511" t="s">
        <v>67</v>
      </c>
      <c r="Q6" s="511"/>
      <c r="R6" s="511"/>
      <c r="S6" s="497" t="s">
        <v>252</v>
      </c>
      <c r="T6" s="497"/>
      <c r="U6" s="497"/>
      <c r="V6" s="497" t="s">
        <v>253</v>
      </c>
      <c r="W6" s="497"/>
      <c r="X6" s="497"/>
      <c r="Y6" s="497" t="s">
        <v>888</v>
      </c>
      <c r="Z6" s="497"/>
      <c r="AA6" s="497"/>
      <c r="AB6" s="53"/>
    </row>
    <row r="7" spans="1:29" ht="18.75" customHeight="1" x14ac:dyDescent="0.15">
      <c r="A7" s="468"/>
      <c r="B7" s="524"/>
      <c r="C7" s="524"/>
      <c r="D7" s="524"/>
      <c r="E7" s="501"/>
      <c r="F7" s="520"/>
      <c r="G7" s="474" t="s">
        <v>73</v>
      </c>
      <c r="H7" s="474" t="s">
        <v>74</v>
      </c>
      <c r="I7" s="474"/>
      <c r="J7" s="474" t="s">
        <v>73</v>
      </c>
      <c r="K7" s="474" t="s">
        <v>74</v>
      </c>
      <c r="L7" s="474"/>
      <c r="M7" s="500" t="s">
        <v>73</v>
      </c>
      <c r="N7" s="500" t="s">
        <v>74</v>
      </c>
      <c r="O7" s="500"/>
      <c r="P7" s="474" t="s">
        <v>73</v>
      </c>
      <c r="Q7" s="474" t="s">
        <v>74</v>
      </c>
      <c r="R7" s="474"/>
      <c r="S7" s="500" t="s">
        <v>73</v>
      </c>
      <c r="T7" s="500" t="s">
        <v>74</v>
      </c>
      <c r="U7" s="500"/>
      <c r="V7" s="500" t="s">
        <v>73</v>
      </c>
      <c r="W7" s="500" t="s">
        <v>74</v>
      </c>
      <c r="X7" s="500"/>
      <c r="Y7" s="500" t="s">
        <v>73</v>
      </c>
      <c r="Z7" s="500" t="s">
        <v>74</v>
      </c>
      <c r="AA7" s="500"/>
      <c r="AB7" s="457" t="s">
        <v>68</v>
      </c>
    </row>
    <row r="8" spans="1:29" ht="33.75" customHeight="1" x14ac:dyDescent="0.15">
      <c r="A8" s="468"/>
      <c r="B8" s="525"/>
      <c r="C8" s="525"/>
      <c r="D8" s="525"/>
      <c r="E8" s="501"/>
      <c r="F8" s="521"/>
      <c r="G8" s="474"/>
      <c r="H8" s="14" t="s">
        <v>75</v>
      </c>
      <c r="I8" s="14" t="s">
        <v>76</v>
      </c>
      <c r="J8" s="474"/>
      <c r="K8" s="14" t="s">
        <v>75</v>
      </c>
      <c r="L8" s="14" t="s">
        <v>76</v>
      </c>
      <c r="M8" s="500"/>
      <c r="N8" s="81" t="s">
        <v>75</v>
      </c>
      <c r="O8" s="81" t="s">
        <v>76</v>
      </c>
      <c r="P8" s="474"/>
      <c r="Q8" s="14" t="s">
        <v>75</v>
      </c>
      <c r="R8" s="14" t="s">
        <v>76</v>
      </c>
      <c r="S8" s="500"/>
      <c r="T8" s="81" t="s">
        <v>75</v>
      </c>
      <c r="U8" s="81" t="s">
        <v>76</v>
      </c>
      <c r="V8" s="500"/>
      <c r="W8" s="449" t="s">
        <v>75</v>
      </c>
      <c r="X8" s="319" t="s">
        <v>76</v>
      </c>
      <c r="Y8" s="500"/>
      <c r="Z8" s="81" t="s">
        <v>75</v>
      </c>
      <c r="AA8" s="319" t="s">
        <v>76</v>
      </c>
      <c r="AB8" s="457"/>
    </row>
    <row r="9" spans="1:29" ht="12.75" customHeight="1" x14ac:dyDescent="0.15">
      <c r="A9" s="35">
        <v>1</v>
      </c>
      <c r="B9" s="36">
        <v>2</v>
      </c>
      <c r="C9" s="36">
        <v>3</v>
      </c>
      <c r="D9" s="36">
        <v>4</v>
      </c>
      <c r="E9" s="36">
        <v>5</v>
      </c>
      <c r="F9" s="36">
        <v>6</v>
      </c>
      <c r="G9" s="36">
        <v>7</v>
      </c>
      <c r="H9" s="36">
        <v>8</v>
      </c>
      <c r="I9" s="36">
        <v>9</v>
      </c>
      <c r="J9" s="36">
        <v>10</v>
      </c>
      <c r="K9" s="36">
        <v>11</v>
      </c>
      <c r="L9" s="36">
        <v>12</v>
      </c>
      <c r="M9" s="83">
        <v>13</v>
      </c>
      <c r="N9" s="83">
        <v>14</v>
      </c>
      <c r="O9" s="83">
        <v>15</v>
      </c>
      <c r="P9" s="36">
        <v>16</v>
      </c>
      <c r="Q9" s="36">
        <v>17</v>
      </c>
      <c r="R9" s="36">
        <v>18</v>
      </c>
      <c r="S9" s="83">
        <v>19</v>
      </c>
      <c r="T9" s="83">
        <v>20</v>
      </c>
      <c r="U9" s="83">
        <v>21</v>
      </c>
      <c r="V9" s="83">
        <v>22</v>
      </c>
      <c r="W9" s="83">
        <v>23</v>
      </c>
      <c r="X9" s="421">
        <v>24</v>
      </c>
      <c r="Y9" s="83">
        <v>22</v>
      </c>
      <c r="Z9" s="83">
        <v>23</v>
      </c>
      <c r="AA9" s="421">
        <v>24</v>
      </c>
      <c r="AB9" s="13">
        <v>22</v>
      </c>
    </row>
    <row r="10" spans="1:29" s="194" customFormat="1" ht="21" customHeight="1" x14ac:dyDescent="0.15">
      <c r="A10" s="190" t="s">
        <v>79</v>
      </c>
      <c r="B10" s="100" t="s">
        <v>79</v>
      </c>
      <c r="C10" s="100" t="s">
        <v>79</v>
      </c>
      <c r="D10" s="100" t="s">
        <v>79</v>
      </c>
      <c r="E10" s="256" t="s">
        <v>261</v>
      </c>
      <c r="F10" s="257"/>
      <c r="G10" s="257">
        <f>H10+I10-40000</f>
        <v>80044.510000000009</v>
      </c>
      <c r="H10" s="257">
        <f t="shared" ref="H10:O10" si="0">H11+H102+H124+H132+H276+H326+H406+H422+H519+H580+H633</f>
        <v>0</v>
      </c>
      <c r="I10" s="257">
        <f t="shared" si="0"/>
        <v>120044.51000000001</v>
      </c>
      <c r="J10" s="257">
        <v>859000</v>
      </c>
      <c r="K10" s="257">
        <v>660449.30000000005</v>
      </c>
      <c r="L10" s="257">
        <v>198550.7</v>
      </c>
      <c r="M10" s="394">
        <v>679604.4</v>
      </c>
      <c r="N10" s="394">
        <f t="shared" si="0"/>
        <v>669604.4</v>
      </c>
      <c r="O10" s="394">
        <f t="shared" si="0"/>
        <v>10000</v>
      </c>
      <c r="P10" s="257"/>
      <c r="Q10" s="257"/>
      <c r="R10" s="257"/>
      <c r="S10" s="257">
        <f>S11+S102+S124+S132+S276+S326+S406+S422+S519+S580+S633</f>
        <v>687374</v>
      </c>
      <c r="T10" s="257">
        <f>T11+T102+T124+T132+T276+T326+T406+T422+T519+T580+T633</f>
        <v>657374</v>
      </c>
      <c r="U10" s="257">
        <f>U11+U102+U124+U132+U276+U326+U406+U422+U519+U580+U633</f>
        <v>30000</v>
      </c>
      <c r="V10" s="257">
        <f>V11+V102+V124+V132+V276+V326+V406+V422+V519+V580+V633</f>
        <v>691921.5</v>
      </c>
      <c r="W10" s="257">
        <f>W11+W102+W124+W132+W276+W326+W406+W422+W519+W580+W633</f>
        <v>661921.5</v>
      </c>
      <c r="X10" s="422">
        <f t="shared" ref="X10" si="1">X11+X102+X124+X132+X276+X326+X406+X422+X519+X580+X633</f>
        <v>30000</v>
      </c>
      <c r="Y10" s="257">
        <f>Y11+Y102+Y124+Y132+Y276+Y326+Y406+Y422+Y519+Y580+Y633</f>
        <v>705921.5</v>
      </c>
      <c r="Z10" s="257">
        <f>Z11+Z102+Z124+Z132+Z276+Z326+Z406+Z422+Z519+Z580+Z633</f>
        <v>665921.5</v>
      </c>
      <c r="AA10" s="422">
        <f t="shared" ref="AA10" si="2">AA11+AA102+AA124+AA132+AA276+AA326+AA406+AA422+AA519+AA580+AA633</f>
        <v>40000</v>
      </c>
      <c r="AB10" s="192"/>
    </row>
    <row r="11" spans="1:29" s="227" customFormat="1" ht="30.75" customHeight="1" x14ac:dyDescent="0.15">
      <c r="A11" s="258" t="s">
        <v>262</v>
      </c>
      <c r="B11" s="259" t="s">
        <v>263</v>
      </c>
      <c r="C11" s="259" t="s">
        <v>264</v>
      </c>
      <c r="D11" s="259" t="s">
        <v>264</v>
      </c>
      <c r="E11" s="256" t="s">
        <v>265</v>
      </c>
      <c r="F11" s="257"/>
      <c r="G11" s="257">
        <f t="shared" ref="G11:O11" si="3">G13+G68+G78+G88</f>
        <v>40265.4</v>
      </c>
      <c r="H11" s="257">
        <f t="shared" si="3"/>
        <v>0</v>
      </c>
      <c r="I11" s="257">
        <f t="shared" si="3"/>
        <v>40265.4</v>
      </c>
      <c r="J11" s="257">
        <f t="shared" si="3"/>
        <v>338127.4</v>
      </c>
      <c r="K11" s="257">
        <f t="shared" si="3"/>
        <v>294949.3</v>
      </c>
      <c r="L11" s="257">
        <f t="shared" si="3"/>
        <v>43178.1</v>
      </c>
      <c r="M11" s="394">
        <f t="shared" si="3"/>
        <v>301999</v>
      </c>
      <c r="N11" s="394">
        <f t="shared" si="3"/>
        <v>300999</v>
      </c>
      <c r="O11" s="394">
        <f t="shared" si="3"/>
        <v>1000</v>
      </c>
      <c r="P11" s="257"/>
      <c r="Q11" s="257"/>
      <c r="R11" s="257"/>
      <c r="S11" s="257">
        <f t="shared" ref="S11:X11" si="4">S13+S68+S78+S88</f>
        <v>291874</v>
      </c>
      <c r="T11" s="257">
        <f t="shared" si="4"/>
        <v>291874</v>
      </c>
      <c r="U11" s="257">
        <f t="shared" si="4"/>
        <v>0</v>
      </c>
      <c r="V11" s="257">
        <f t="shared" si="4"/>
        <v>296421.5</v>
      </c>
      <c r="W11" s="257">
        <f t="shared" si="4"/>
        <v>296421.5</v>
      </c>
      <c r="X11" s="422">
        <f t="shared" si="4"/>
        <v>0</v>
      </c>
      <c r="Y11" s="257">
        <f t="shared" ref="Y11:AA11" si="5">Y13+Y68+Y78+Y88</f>
        <v>300421.5</v>
      </c>
      <c r="Z11" s="257">
        <f t="shared" si="5"/>
        <v>300421.5</v>
      </c>
      <c r="AA11" s="422">
        <f t="shared" si="5"/>
        <v>0</v>
      </c>
      <c r="AB11" s="260"/>
    </row>
    <row r="12" spans="1:29" s="222" customFormat="1" ht="12.75" customHeight="1" x14ac:dyDescent="0.15">
      <c r="A12" s="261"/>
      <c r="B12" s="153"/>
      <c r="C12" s="153"/>
      <c r="D12" s="85"/>
      <c r="E12" s="262" t="s">
        <v>74</v>
      </c>
      <c r="F12" s="85"/>
      <c r="G12" s="85"/>
      <c r="H12" s="85"/>
      <c r="I12" s="85"/>
      <c r="J12" s="85"/>
      <c r="K12" s="85"/>
      <c r="L12" s="85"/>
      <c r="M12" s="393"/>
      <c r="N12" s="393"/>
      <c r="O12" s="393"/>
      <c r="P12" s="224"/>
      <c r="Q12" s="224"/>
      <c r="R12" s="224"/>
      <c r="S12" s="224"/>
      <c r="T12" s="224"/>
      <c r="U12" s="224"/>
      <c r="V12" s="224"/>
      <c r="W12" s="224"/>
      <c r="X12" s="423"/>
      <c r="Y12" s="224"/>
      <c r="Z12" s="224"/>
      <c r="AA12" s="423"/>
      <c r="AB12" s="195"/>
    </row>
    <row r="13" spans="1:29" s="265" customFormat="1" ht="42.6" customHeight="1" x14ac:dyDescent="0.15">
      <c r="A13" s="213" t="s">
        <v>266</v>
      </c>
      <c r="B13" s="214" t="s">
        <v>263</v>
      </c>
      <c r="C13" s="214" t="s">
        <v>267</v>
      </c>
      <c r="D13" s="214" t="s">
        <v>264</v>
      </c>
      <c r="E13" s="263" t="s">
        <v>268</v>
      </c>
      <c r="F13" s="87"/>
      <c r="G13" s="87">
        <f t="shared" ref="G13:O13" si="6">G15+G58</f>
        <v>10492.5</v>
      </c>
      <c r="H13" s="87">
        <f t="shared" si="6"/>
        <v>0</v>
      </c>
      <c r="I13" s="87">
        <f t="shared" si="6"/>
        <v>10492.5</v>
      </c>
      <c r="J13" s="87">
        <f t="shared" si="6"/>
        <v>288001</v>
      </c>
      <c r="K13" s="87">
        <f t="shared" si="6"/>
        <v>266001</v>
      </c>
      <c r="L13" s="87">
        <f t="shared" si="6"/>
        <v>22000</v>
      </c>
      <c r="M13" s="395">
        <f t="shared" si="6"/>
        <v>266000</v>
      </c>
      <c r="N13" s="395">
        <f t="shared" si="6"/>
        <v>265000</v>
      </c>
      <c r="O13" s="395">
        <f t="shared" si="6"/>
        <v>1000</v>
      </c>
      <c r="P13" s="87"/>
      <c r="Q13" s="87"/>
      <c r="R13" s="87"/>
      <c r="S13" s="87">
        <f t="shared" ref="S13:X13" si="7">S15+S58</f>
        <v>266001</v>
      </c>
      <c r="T13" s="87">
        <f t="shared" si="7"/>
        <v>266001</v>
      </c>
      <c r="U13" s="87">
        <f t="shared" si="7"/>
        <v>0</v>
      </c>
      <c r="V13" s="87">
        <f t="shared" si="7"/>
        <v>270548.5</v>
      </c>
      <c r="W13" s="87">
        <f t="shared" si="7"/>
        <v>270548.5</v>
      </c>
      <c r="X13" s="424">
        <f t="shared" si="7"/>
        <v>0</v>
      </c>
      <c r="Y13" s="87">
        <f t="shared" ref="Y13:AA13" si="8">Y15+Y58</f>
        <v>274548.5</v>
      </c>
      <c r="Z13" s="87">
        <f t="shared" si="8"/>
        <v>274548.5</v>
      </c>
      <c r="AA13" s="424">
        <f t="shared" si="8"/>
        <v>0</v>
      </c>
      <c r="AB13" s="264"/>
    </row>
    <row r="14" spans="1:29" s="222" customFormat="1" ht="12.75" customHeight="1" x14ac:dyDescent="0.15">
      <c r="A14" s="261"/>
      <c r="B14" s="153"/>
      <c r="C14" s="153"/>
      <c r="D14" s="85"/>
      <c r="E14" s="262" t="s">
        <v>269</v>
      </c>
      <c r="F14" s="85"/>
      <c r="G14" s="85"/>
      <c r="H14" s="85"/>
      <c r="I14" s="85"/>
      <c r="J14" s="85"/>
      <c r="K14" s="85"/>
      <c r="L14" s="85"/>
      <c r="M14" s="393"/>
      <c r="N14" s="393"/>
      <c r="O14" s="393"/>
      <c r="P14" s="224"/>
      <c r="Q14" s="224"/>
      <c r="R14" s="224"/>
      <c r="S14" s="224"/>
      <c r="T14" s="224"/>
      <c r="U14" s="224"/>
      <c r="V14" s="224"/>
      <c r="W14" s="224"/>
      <c r="X14" s="423"/>
      <c r="Y14" s="224"/>
      <c r="Z14" s="224"/>
      <c r="AA14" s="423"/>
      <c r="AB14" s="195"/>
    </row>
    <row r="15" spans="1:29" s="227" customFormat="1" ht="21" customHeight="1" x14ac:dyDescent="0.15">
      <c r="A15" s="258" t="s">
        <v>270</v>
      </c>
      <c r="B15" s="259" t="s">
        <v>263</v>
      </c>
      <c r="C15" s="259" t="s">
        <v>267</v>
      </c>
      <c r="D15" s="259" t="s">
        <v>267</v>
      </c>
      <c r="E15" s="266" t="s">
        <v>271</v>
      </c>
      <c r="F15" s="267"/>
      <c r="G15" s="142">
        <f>H15+I15</f>
        <v>10492.5</v>
      </c>
      <c r="H15" s="142">
        <f t="shared" ref="H15:O15" si="9">H17+H54</f>
        <v>0</v>
      </c>
      <c r="I15" s="142">
        <f t="shared" si="9"/>
        <v>10492.5</v>
      </c>
      <c r="J15" s="142">
        <f t="shared" si="9"/>
        <v>288001</v>
      </c>
      <c r="K15" s="142">
        <f t="shared" si="9"/>
        <v>266001</v>
      </c>
      <c r="L15" s="142">
        <f t="shared" si="9"/>
        <v>22000</v>
      </c>
      <c r="M15" s="396">
        <f t="shared" si="9"/>
        <v>266000</v>
      </c>
      <c r="N15" s="396">
        <f t="shared" si="9"/>
        <v>265000</v>
      </c>
      <c r="O15" s="396">
        <f t="shared" si="9"/>
        <v>1000</v>
      </c>
      <c r="P15" s="267"/>
      <c r="Q15" s="267"/>
      <c r="R15" s="267"/>
      <c r="S15" s="267">
        <f t="shared" ref="S15:X15" si="10">S17+S54</f>
        <v>266001</v>
      </c>
      <c r="T15" s="267">
        <f t="shared" si="10"/>
        <v>266001</v>
      </c>
      <c r="U15" s="267">
        <f t="shared" si="10"/>
        <v>0</v>
      </c>
      <c r="V15" s="267">
        <f t="shared" si="10"/>
        <v>270548.5</v>
      </c>
      <c r="W15" s="267">
        <f t="shared" si="10"/>
        <v>270548.5</v>
      </c>
      <c r="X15" s="425">
        <f t="shared" si="10"/>
        <v>0</v>
      </c>
      <c r="Y15" s="267">
        <f t="shared" ref="Y15:AA15" si="11">Y17+Y54</f>
        <v>274548.5</v>
      </c>
      <c r="Z15" s="267">
        <f t="shared" si="11"/>
        <v>274548.5</v>
      </c>
      <c r="AA15" s="425">
        <f t="shared" si="11"/>
        <v>0</v>
      </c>
      <c r="AB15" s="260"/>
    </row>
    <row r="16" spans="1:29" s="222" customFormat="1" ht="12.75" customHeight="1" x14ac:dyDescent="0.15">
      <c r="A16" s="261"/>
      <c r="B16" s="153"/>
      <c r="C16" s="153"/>
      <c r="D16" s="85"/>
      <c r="E16" s="262" t="s">
        <v>74</v>
      </c>
      <c r="F16" s="85"/>
      <c r="G16" s="85"/>
      <c r="H16" s="85"/>
      <c r="I16" s="85"/>
      <c r="J16" s="85"/>
      <c r="K16" s="85"/>
      <c r="L16" s="85"/>
      <c r="M16" s="393"/>
      <c r="N16" s="393"/>
      <c r="O16" s="393"/>
      <c r="P16" s="224"/>
      <c r="Q16" s="224"/>
      <c r="R16" s="224"/>
      <c r="S16" s="224"/>
      <c r="T16" s="224"/>
      <c r="U16" s="224"/>
      <c r="V16" s="224"/>
      <c r="W16" s="224"/>
      <c r="X16" s="423"/>
      <c r="Y16" s="224"/>
      <c r="Z16" s="224"/>
      <c r="AA16" s="423"/>
      <c r="AB16" s="195"/>
    </row>
    <row r="17" spans="1:28" s="194" customFormat="1" ht="16.5" customHeight="1" x14ac:dyDescent="0.15">
      <c r="A17" s="268"/>
      <c r="B17" s="239"/>
      <c r="C17" s="239"/>
      <c r="D17" s="269"/>
      <c r="E17" s="263" t="s">
        <v>698</v>
      </c>
      <c r="F17" s="86"/>
      <c r="G17" s="86">
        <f t="shared" ref="G17:O17" si="12">SUM(G18:G53)</f>
        <v>3030</v>
      </c>
      <c r="H17" s="86">
        <f t="shared" si="12"/>
        <v>0</v>
      </c>
      <c r="I17" s="86">
        <f t="shared" si="12"/>
        <v>3030</v>
      </c>
      <c r="J17" s="86">
        <f t="shared" si="12"/>
        <v>270001</v>
      </c>
      <c r="K17" s="86">
        <f t="shared" si="12"/>
        <v>266001</v>
      </c>
      <c r="L17" s="86">
        <f t="shared" si="12"/>
        <v>4000</v>
      </c>
      <c r="M17" s="397">
        <f t="shared" si="12"/>
        <v>266000</v>
      </c>
      <c r="N17" s="397">
        <f t="shared" si="12"/>
        <v>265000</v>
      </c>
      <c r="O17" s="397">
        <f t="shared" si="12"/>
        <v>1000</v>
      </c>
      <c r="P17" s="86"/>
      <c r="Q17" s="86"/>
      <c r="R17" s="86"/>
      <c r="S17" s="86">
        <f t="shared" ref="S17:X17" si="13">SUM(S18:S53)</f>
        <v>266001</v>
      </c>
      <c r="T17" s="86">
        <f t="shared" si="13"/>
        <v>266001</v>
      </c>
      <c r="U17" s="86">
        <f t="shared" si="13"/>
        <v>0</v>
      </c>
      <c r="V17" s="86">
        <f t="shared" si="13"/>
        <v>270548.5</v>
      </c>
      <c r="W17" s="86">
        <f t="shared" si="13"/>
        <v>270548.5</v>
      </c>
      <c r="X17" s="426">
        <f t="shared" si="13"/>
        <v>0</v>
      </c>
      <c r="Y17" s="86">
        <f t="shared" ref="Y17:AA17" si="14">SUM(Y18:Y53)</f>
        <v>274548.5</v>
      </c>
      <c r="Z17" s="86">
        <f t="shared" si="14"/>
        <v>274548.5</v>
      </c>
      <c r="AA17" s="426">
        <f t="shared" si="14"/>
        <v>0</v>
      </c>
      <c r="AB17" s="192"/>
    </row>
    <row r="18" spans="1:28" s="222" customFormat="1" ht="25.15" customHeight="1" x14ac:dyDescent="0.15">
      <c r="A18" s="261"/>
      <c r="B18" s="153"/>
      <c r="C18" s="153"/>
      <c r="D18" s="85"/>
      <c r="E18" s="262" t="s">
        <v>452</v>
      </c>
      <c r="F18" s="197" t="s">
        <v>451</v>
      </c>
      <c r="G18" s="164">
        <f>H18+I18</f>
        <v>0</v>
      </c>
      <c r="H18" s="164"/>
      <c r="I18" s="164">
        <v>0</v>
      </c>
      <c r="J18" s="164">
        <f>K18+L18</f>
        <v>210850</v>
      </c>
      <c r="K18" s="164">
        <v>210850</v>
      </c>
      <c r="L18" s="164">
        <v>0</v>
      </c>
      <c r="M18" s="385">
        <f>N18+O18</f>
        <v>226450</v>
      </c>
      <c r="N18" s="385">
        <v>226450</v>
      </c>
      <c r="O18" s="385">
        <v>0</v>
      </c>
      <c r="P18" s="162"/>
      <c r="Q18" s="162"/>
      <c r="R18" s="162"/>
      <c r="S18" s="164">
        <f>T18+U18</f>
        <v>210850</v>
      </c>
      <c r="T18" s="164">
        <v>210850</v>
      </c>
      <c r="U18" s="164">
        <v>0</v>
      </c>
      <c r="V18" s="164">
        <f>W18+X18</f>
        <v>215397.5</v>
      </c>
      <c r="W18" s="164">
        <v>215397.5</v>
      </c>
      <c r="X18" s="327">
        <v>0</v>
      </c>
      <c r="Y18" s="164">
        <f>Z18+AA18</f>
        <v>219397.5</v>
      </c>
      <c r="Z18" s="164">
        <v>219397.5</v>
      </c>
      <c r="AA18" s="327">
        <v>0</v>
      </c>
      <c r="AB18" s="195"/>
    </row>
    <row r="19" spans="1:28" s="222" customFormat="1" ht="21.6" customHeight="1" x14ac:dyDescent="0.15">
      <c r="A19" s="261"/>
      <c r="B19" s="153"/>
      <c r="C19" s="153"/>
      <c r="D19" s="85"/>
      <c r="E19" s="262" t="s">
        <v>454</v>
      </c>
      <c r="F19" s="197" t="s">
        <v>453</v>
      </c>
      <c r="G19" s="164">
        <f t="shared" ref="G19:G57" si="15">H19+I19</f>
        <v>0</v>
      </c>
      <c r="H19" s="164"/>
      <c r="I19" s="164">
        <v>0</v>
      </c>
      <c r="J19" s="164">
        <f t="shared" ref="J19:J39" si="16">K19+L19</f>
        <v>25501</v>
      </c>
      <c r="K19" s="164">
        <v>25501</v>
      </c>
      <c r="L19" s="164">
        <v>0</v>
      </c>
      <c r="M19" s="385">
        <f t="shared" ref="M19:M35" si="17">N19+O19</f>
        <v>15000</v>
      </c>
      <c r="N19" s="385">
        <v>15000</v>
      </c>
      <c r="O19" s="385">
        <v>0</v>
      </c>
      <c r="P19" s="162"/>
      <c r="Q19" s="162"/>
      <c r="R19" s="162"/>
      <c r="S19" s="164">
        <f t="shared" ref="S19:S48" si="18">T19+U19</f>
        <v>15501</v>
      </c>
      <c r="T19" s="164">
        <v>15501</v>
      </c>
      <c r="U19" s="164">
        <v>0</v>
      </c>
      <c r="V19" s="164">
        <f t="shared" ref="V19:V48" si="19">W19+X19</f>
        <v>15501</v>
      </c>
      <c r="W19" s="164">
        <v>15501</v>
      </c>
      <c r="X19" s="327">
        <v>0</v>
      </c>
      <c r="Y19" s="164">
        <f t="shared" ref="Y19:Y48" si="20">Z19+AA19</f>
        <v>15501</v>
      </c>
      <c r="Z19" s="164">
        <v>15501</v>
      </c>
      <c r="AA19" s="327">
        <v>0</v>
      </c>
      <c r="AB19" s="195"/>
    </row>
    <row r="20" spans="1:28" s="222" customFormat="1" ht="13.9" customHeight="1" x14ac:dyDescent="0.15">
      <c r="A20" s="261"/>
      <c r="B20" s="153"/>
      <c r="C20" s="153"/>
      <c r="D20" s="85"/>
      <c r="E20" s="270" t="s">
        <v>12</v>
      </c>
      <c r="F20" s="197">
        <v>4115</v>
      </c>
      <c r="G20" s="164">
        <f t="shared" si="15"/>
        <v>0</v>
      </c>
      <c r="H20" s="164"/>
      <c r="I20" s="164">
        <v>0</v>
      </c>
      <c r="J20" s="164">
        <f t="shared" si="16"/>
        <v>5000</v>
      </c>
      <c r="K20" s="164">
        <v>5000</v>
      </c>
      <c r="L20" s="164">
        <v>0</v>
      </c>
      <c r="M20" s="385">
        <f t="shared" si="17"/>
        <v>0</v>
      </c>
      <c r="N20" s="385">
        <v>0</v>
      </c>
      <c r="O20" s="385">
        <v>0</v>
      </c>
      <c r="P20" s="162"/>
      <c r="Q20" s="162"/>
      <c r="R20" s="162"/>
      <c r="S20" s="164">
        <f t="shared" si="18"/>
        <v>5000</v>
      </c>
      <c r="T20" s="164">
        <v>5000</v>
      </c>
      <c r="U20" s="164">
        <v>0</v>
      </c>
      <c r="V20" s="164">
        <f t="shared" si="19"/>
        <v>5000</v>
      </c>
      <c r="W20" s="164">
        <v>5000</v>
      </c>
      <c r="X20" s="327">
        <v>0</v>
      </c>
      <c r="Y20" s="164">
        <f t="shared" si="20"/>
        <v>5000</v>
      </c>
      <c r="Z20" s="164">
        <v>5000</v>
      </c>
      <c r="AA20" s="327">
        <v>0</v>
      </c>
      <c r="AB20" s="195"/>
    </row>
    <row r="21" spans="1:28" s="222" customFormat="1" ht="13.9" customHeight="1" x14ac:dyDescent="0.15">
      <c r="A21" s="261"/>
      <c r="B21" s="153"/>
      <c r="C21" s="153"/>
      <c r="D21" s="85"/>
      <c r="E21" s="262" t="s">
        <v>460</v>
      </c>
      <c r="F21" s="197" t="s">
        <v>459</v>
      </c>
      <c r="G21" s="164">
        <f t="shared" si="15"/>
        <v>0</v>
      </c>
      <c r="H21" s="164"/>
      <c r="I21" s="164">
        <v>0</v>
      </c>
      <c r="J21" s="164">
        <f t="shared" si="16"/>
        <v>10000</v>
      </c>
      <c r="K21" s="164">
        <v>10000</v>
      </c>
      <c r="L21" s="164">
        <v>0</v>
      </c>
      <c r="M21" s="385">
        <f t="shared" si="17"/>
        <v>7000</v>
      </c>
      <c r="N21" s="385">
        <v>7000</v>
      </c>
      <c r="O21" s="385">
        <v>0</v>
      </c>
      <c r="P21" s="162"/>
      <c r="Q21" s="162"/>
      <c r="R21" s="162"/>
      <c r="S21" s="164">
        <f t="shared" si="18"/>
        <v>20000</v>
      </c>
      <c r="T21" s="164">
        <v>20000</v>
      </c>
      <c r="U21" s="164">
        <v>0</v>
      </c>
      <c r="V21" s="164">
        <f t="shared" si="19"/>
        <v>20000</v>
      </c>
      <c r="W21" s="164">
        <v>20000</v>
      </c>
      <c r="X21" s="327">
        <v>0</v>
      </c>
      <c r="Y21" s="164">
        <f t="shared" si="20"/>
        <v>20000</v>
      </c>
      <c r="Z21" s="164">
        <v>20000</v>
      </c>
      <c r="AA21" s="327">
        <v>0</v>
      </c>
      <c r="AB21" s="195"/>
    </row>
    <row r="22" spans="1:28" s="222" customFormat="1" ht="13.9" customHeight="1" x14ac:dyDescent="0.15">
      <c r="A22" s="261"/>
      <c r="B22" s="153"/>
      <c r="C22" s="153"/>
      <c r="D22" s="85"/>
      <c r="E22" s="262" t="s">
        <v>462</v>
      </c>
      <c r="F22" s="197" t="s">
        <v>461</v>
      </c>
      <c r="G22" s="164">
        <f t="shared" si="15"/>
        <v>0</v>
      </c>
      <c r="H22" s="164"/>
      <c r="I22" s="164">
        <v>0</v>
      </c>
      <c r="J22" s="164">
        <f t="shared" si="16"/>
        <v>500</v>
      </c>
      <c r="K22" s="164">
        <v>500</v>
      </c>
      <c r="L22" s="164">
        <v>0</v>
      </c>
      <c r="M22" s="385">
        <f t="shared" si="17"/>
        <v>500</v>
      </c>
      <c r="N22" s="385">
        <v>500</v>
      </c>
      <c r="O22" s="385">
        <v>0</v>
      </c>
      <c r="P22" s="162"/>
      <c r="Q22" s="162"/>
      <c r="R22" s="162"/>
      <c r="S22" s="164">
        <f t="shared" si="18"/>
        <v>500</v>
      </c>
      <c r="T22" s="164">
        <v>500</v>
      </c>
      <c r="U22" s="164">
        <v>0</v>
      </c>
      <c r="V22" s="164">
        <f t="shared" si="19"/>
        <v>500</v>
      </c>
      <c r="W22" s="164">
        <v>500</v>
      </c>
      <c r="X22" s="327">
        <v>0</v>
      </c>
      <c r="Y22" s="164">
        <f t="shared" si="20"/>
        <v>500</v>
      </c>
      <c r="Z22" s="164">
        <v>500</v>
      </c>
      <c r="AA22" s="327">
        <v>0</v>
      </c>
      <c r="AB22" s="195"/>
    </row>
    <row r="23" spans="1:28" s="222" customFormat="1" ht="13.9" customHeight="1" x14ac:dyDescent="0.15">
      <c r="A23" s="261"/>
      <c r="B23" s="153"/>
      <c r="C23" s="153"/>
      <c r="D23" s="85"/>
      <c r="E23" s="262" t="s">
        <v>464</v>
      </c>
      <c r="F23" s="197" t="s">
        <v>463</v>
      </c>
      <c r="G23" s="164">
        <f t="shared" si="15"/>
        <v>0</v>
      </c>
      <c r="H23" s="164"/>
      <c r="I23" s="164">
        <v>0</v>
      </c>
      <c r="J23" s="164">
        <f t="shared" si="16"/>
        <v>3000</v>
      </c>
      <c r="K23" s="164">
        <v>3000</v>
      </c>
      <c r="L23" s="164">
        <v>0</v>
      </c>
      <c r="M23" s="385">
        <f t="shared" si="17"/>
        <v>3000</v>
      </c>
      <c r="N23" s="385">
        <v>3000</v>
      </c>
      <c r="O23" s="385">
        <v>0</v>
      </c>
      <c r="P23" s="162"/>
      <c r="Q23" s="162"/>
      <c r="R23" s="162"/>
      <c r="S23" s="164">
        <f t="shared" si="18"/>
        <v>3000</v>
      </c>
      <c r="T23" s="164">
        <v>3000</v>
      </c>
      <c r="U23" s="164">
        <v>0</v>
      </c>
      <c r="V23" s="164">
        <f t="shared" si="19"/>
        <v>3000</v>
      </c>
      <c r="W23" s="164">
        <v>3000</v>
      </c>
      <c r="X23" s="327">
        <v>0</v>
      </c>
      <c r="Y23" s="164">
        <f t="shared" si="20"/>
        <v>3000</v>
      </c>
      <c r="Z23" s="164">
        <v>3000</v>
      </c>
      <c r="AA23" s="327">
        <v>0</v>
      </c>
      <c r="AB23" s="195"/>
    </row>
    <row r="24" spans="1:28" s="222" customFormat="1" ht="13.9" customHeight="1" x14ac:dyDescent="0.15">
      <c r="A24" s="261"/>
      <c r="B24" s="153"/>
      <c r="C24" s="153"/>
      <c r="D24" s="85"/>
      <c r="E24" s="262" t="s">
        <v>466</v>
      </c>
      <c r="F24" s="197" t="s">
        <v>465</v>
      </c>
      <c r="G24" s="164">
        <f t="shared" si="15"/>
        <v>0</v>
      </c>
      <c r="H24" s="164"/>
      <c r="I24" s="164">
        <v>0</v>
      </c>
      <c r="J24" s="164">
        <f t="shared" si="16"/>
        <v>300</v>
      </c>
      <c r="K24" s="164">
        <v>300</v>
      </c>
      <c r="L24" s="164">
        <v>0</v>
      </c>
      <c r="M24" s="385">
        <f t="shared" si="17"/>
        <v>300</v>
      </c>
      <c r="N24" s="385">
        <v>300</v>
      </c>
      <c r="O24" s="385">
        <v>0</v>
      </c>
      <c r="P24" s="162"/>
      <c r="Q24" s="162"/>
      <c r="R24" s="162"/>
      <c r="S24" s="164">
        <f t="shared" si="18"/>
        <v>300</v>
      </c>
      <c r="T24" s="164">
        <v>300</v>
      </c>
      <c r="U24" s="164">
        <v>0</v>
      </c>
      <c r="V24" s="164">
        <f t="shared" si="19"/>
        <v>300</v>
      </c>
      <c r="W24" s="164">
        <v>300</v>
      </c>
      <c r="X24" s="327">
        <v>0</v>
      </c>
      <c r="Y24" s="164">
        <f t="shared" si="20"/>
        <v>300</v>
      </c>
      <c r="Z24" s="164">
        <v>300</v>
      </c>
      <c r="AA24" s="327">
        <v>0</v>
      </c>
      <c r="AB24" s="195"/>
    </row>
    <row r="25" spans="1:28" s="222" customFormat="1" ht="13.9" customHeight="1" x14ac:dyDescent="0.15">
      <c r="A25" s="261"/>
      <c r="B25" s="153"/>
      <c r="C25" s="153"/>
      <c r="D25" s="85"/>
      <c r="E25" s="262" t="s">
        <v>468</v>
      </c>
      <c r="F25" s="197" t="s">
        <v>467</v>
      </c>
      <c r="G25" s="164">
        <f t="shared" si="15"/>
        <v>0</v>
      </c>
      <c r="H25" s="164"/>
      <c r="I25" s="164">
        <v>0</v>
      </c>
      <c r="J25" s="164">
        <f t="shared" si="16"/>
        <v>0</v>
      </c>
      <c r="K25" s="164">
        <v>0</v>
      </c>
      <c r="L25" s="164">
        <v>0</v>
      </c>
      <c r="M25" s="385">
        <f t="shared" si="17"/>
        <v>0</v>
      </c>
      <c r="N25" s="385">
        <v>0</v>
      </c>
      <c r="O25" s="385">
        <v>0</v>
      </c>
      <c r="P25" s="162"/>
      <c r="Q25" s="162"/>
      <c r="R25" s="162"/>
      <c r="S25" s="164">
        <f t="shared" si="18"/>
        <v>0</v>
      </c>
      <c r="T25" s="164">
        <v>0</v>
      </c>
      <c r="U25" s="164">
        <v>0</v>
      </c>
      <c r="V25" s="164">
        <f t="shared" si="19"/>
        <v>0</v>
      </c>
      <c r="W25" s="164">
        <v>0</v>
      </c>
      <c r="X25" s="327">
        <v>0</v>
      </c>
      <c r="Y25" s="164">
        <f t="shared" si="20"/>
        <v>0</v>
      </c>
      <c r="Z25" s="164">
        <v>0</v>
      </c>
      <c r="AA25" s="327">
        <v>0</v>
      </c>
      <c r="AB25" s="195"/>
    </row>
    <row r="26" spans="1:28" s="222" customFormat="1" ht="13.9" customHeight="1" x14ac:dyDescent="0.15">
      <c r="A26" s="261"/>
      <c r="B26" s="153"/>
      <c r="C26" s="153"/>
      <c r="D26" s="85"/>
      <c r="E26" s="262" t="s">
        <v>825</v>
      </c>
      <c r="F26" s="197">
        <v>4217</v>
      </c>
      <c r="G26" s="164">
        <f t="shared" si="15"/>
        <v>0</v>
      </c>
      <c r="H26" s="164">
        <v>0</v>
      </c>
      <c r="I26" s="164">
        <v>0</v>
      </c>
      <c r="J26" s="164">
        <f t="shared" si="16"/>
        <v>0</v>
      </c>
      <c r="K26" s="164">
        <v>0</v>
      </c>
      <c r="L26" s="164">
        <v>0</v>
      </c>
      <c r="M26" s="385">
        <f t="shared" si="17"/>
        <v>0</v>
      </c>
      <c r="N26" s="385">
        <v>0</v>
      </c>
      <c r="O26" s="385">
        <v>0</v>
      </c>
      <c r="P26" s="162"/>
      <c r="Q26" s="162"/>
      <c r="R26" s="162"/>
      <c r="S26" s="164">
        <f t="shared" si="18"/>
        <v>0</v>
      </c>
      <c r="T26" s="164">
        <v>0</v>
      </c>
      <c r="U26" s="164">
        <v>0</v>
      </c>
      <c r="V26" s="164">
        <f t="shared" si="19"/>
        <v>0</v>
      </c>
      <c r="W26" s="164">
        <v>0</v>
      </c>
      <c r="X26" s="327">
        <v>0</v>
      </c>
      <c r="Y26" s="164">
        <f t="shared" si="20"/>
        <v>0</v>
      </c>
      <c r="Z26" s="164">
        <v>0</v>
      </c>
      <c r="AA26" s="327">
        <v>0</v>
      </c>
      <c r="AB26" s="195"/>
    </row>
    <row r="27" spans="1:28" s="222" customFormat="1" ht="13.9" customHeight="1" x14ac:dyDescent="0.15">
      <c r="A27" s="261"/>
      <c r="B27" s="153"/>
      <c r="C27" s="153"/>
      <c r="D27" s="85"/>
      <c r="E27" s="262" t="s">
        <v>472</v>
      </c>
      <c r="F27" s="197" t="s">
        <v>471</v>
      </c>
      <c r="G27" s="164">
        <f t="shared" si="15"/>
        <v>0</v>
      </c>
      <c r="H27" s="164"/>
      <c r="I27" s="164">
        <v>0</v>
      </c>
      <c r="J27" s="164">
        <f t="shared" si="16"/>
        <v>500</v>
      </c>
      <c r="K27" s="164">
        <v>500</v>
      </c>
      <c r="L27" s="164">
        <v>0</v>
      </c>
      <c r="M27" s="385">
        <f t="shared" si="17"/>
        <v>900</v>
      </c>
      <c r="N27" s="385">
        <v>900</v>
      </c>
      <c r="O27" s="385">
        <v>0</v>
      </c>
      <c r="P27" s="162"/>
      <c r="Q27" s="162"/>
      <c r="R27" s="162"/>
      <c r="S27" s="164">
        <f t="shared" si="18"/>
        <v>500</v>
      </c>
      <c r="T27" s="164">
        <v>500</v>
      </c>
      <c r="U27" s="164">
        <v>0</v>
      </c>
      <c r="V27" s="164">
        <f t="shared" si="19"/>
        <v>500</v>
      </c>
      <c r="W27" s="164">
        <v>500</v>
      </c>
      <c r="X27" s="327">
        <v>0</v>
      </c>
      <c r="Y27" s="164">
        <f t="shared" si="20"/>
        <v>500</v>
      </c>
      <c r="Z27" s="164">
        <v>500</v>
      </c>
      <c r="AA27" s="327">
        <v>0</v>
      </c>
      <c r="AB27" s="195"/>
    </row>
    <row r="28" spans="1:28" s="222" customFormat="1" ht="13.9" customHeight="1" x14ac:dyDescent="0.15">
      <c r="A28" s="261"/>
      <c r="B28" s="153"/>
      <c r="C28" s="153"/>
      <c r="D28" s="85"/>
      <c r="E28" s="262" t="s">
        <v>474</v>
      </c>
      <c r="F28" s="197" t="s">
        <v>473</v>
      </c>
      <c r="G28" s="164">
        <f t="shared" si="15"/>
        <v>0</v>
      </c>
      <c r="H28" s="164"/>
      <c r="I28" s="164">
        <v>0</v>
      </c>
      <c r="J28" s="164">
        <f t="shared" si="16"/>
        <v>0</v>
      </c>
      <c r="K28" s="164">
        <v>0</v>
      </c>
      <c r="L28" s="164">
        <v>0</v>
      </c>
      <c r="M28" s="385">
        <f t="shared" si="17"/>
        <v>0</v>
      </c>
      <c r="N28" s="385">
        <v>0</v>
      </c>
      <c r="O28" s="385">
        <v>0</v>
      </c>
      <c r="P28" s="162"/>
      <c r="Q28" s="162"/>
      <c r="R28" s="162"/>
      <c r="S28" s="164">
        <f t="shared" si="18"/>
        <v>0</v>
      </c>
      <c r="T28" s="164">
        <v>0</v>
      </c>
      <c r="U28" s="164">
        <v>0</v>
      </c>
      <c r="V28" s="164">
        <f t="shared" si="19"/>
        <v>0</v>
      </c>
      <c r="W28" s="164">
        <v>0</v>
      </c>
      <c r="X28" s="327">
        <v>0</v>
      </c>
      <c r="Y28" s="164">
        <f t="shared" si="20"/>
        <v>0</v>
      </c>
      <c r="Z28" s="164">
        <v>0</v>
      </c>
      <c r="AA28" s="327">
        <v>0</v>
      </c>
      <c r="AB28" s="195"/>
    </row>
    <row r="29" spans="1:28" s="222" customFormat="1" ht="13.9" customHeight="1" x14ac:dyDescent="0.15">
      <c r="A29" s="261"/>
      <c r="B29" s="153"/>
      <c r="C29" s="153"/>
      <c r="D29" s="85"/>
      <c r="E29" s="262" t="s">
        <v>13</v>
      </c>
      <c r="F29" s="197">
        <v>4229</v>
      </c>
      <c r="G29" s="164">
        <f t="shared" si="15"/>
        <v>0</v>
      </c>
      <c r="H29" s="164"/>
      <c r="I29" s="164">
        <v>0</v>
      </c>
      <c r="J29" s="164">
        <f t="shared" si="16"/>
        <v>2500</v>
      </c>
      <c r="K29" s="164">
        <v>2500</v>
      </c>
      <c r="L29" s="164">
        <v>0</v>
      </c>
      <c r="M29" s="385">
        <f t="shared" si="17"/>
        <v>0</v>
      </c>
      <c r="N29" s="385">
        <v>0</v>
      </c>
      <c r="O29" s="385">
        <v>0</v>
      </c>
      <c r="P29" s="162"/>
      <c r="Q29" s="162"/>
      <c r="R29" s="162"/>
      <c r="S29" s="164">
        <f t="shared" si="18"/>
        <v>0</v>
      </c>
      <c r="T29" s="164">
        <v>0</v>
      </c>
      <c r="U29" s="164">
        <v>0</v>
      </c>
      <c r="V29" s="164">
        <f t="shared" si="19"/>
        <v>0</v>
      </c>
      <c r="W29" s="164">
        <v>0</v>
      </c>
      <c r="X29" s="327">
        <v>0</v>
      </c>
      <c r="Y29" s="164">
        <f t="shared" si="20"/>
        <v>0</v>
      </c>
      <c r="Z29" s="164">
        <v>0</v>
      </c>
      <c r="AA29" s="327">
        <v>0</v>
      </c>
      <c r="AB29" s="195"/>
    </row>
    <row r="30" spans="1:28" s="222" customFormat="1" ht="13.9" customHeight="1" x14ac:dyDescent="0.15">
      <c r="A30" s="261"/>
      <c r="B30" s="153"/>
      <c r="C30" s="153"/>
      <c r="D30" s="85"/>
      <c r="E30" s="262" t="s">
        <v>478</v>
      </c>
      <c r="F30" s="197" t="s">
        <v>477</v>
      </c>
      <c r="G30" s="164">
        <f t="shared" si="15"/>
        <v>0</v>
      </c>
      <c r="H30" s="164">
        <v>0</v>
      </c>
      <c r="I30" s="164">
        <v>0</v>
      </c>
      <c r="J30" s="164">
        <f t="shared" si="16"/>
        <v>0</v>
      </c>
      <c r="K30" s="164">
        <v>0</v>
      </c>
      <c r="L30" s="164">
        <v>0</v>
      </c>
      <c r="M30" s="385">
        <f t="shared" si="17"/>
        <v>0</v>
      </c>
      <c r="N30" s="385">
        <v>0</v>
      </c>
      <c r="O30" s="385">
        <v>0</v>
      </c>
      <c r="P30" s="162"/>
      <c r="Q30" s="162"/>
      <c r="R30" s="162"/>
      <c r="S30" s="164">
        <f t="shared" si="18"/>
        <v>0</v>
      </c>
      <c r="T30" s="164">
        <v>0</v>
      </c>
      <c r="U30" s="164">
        <v>0</v>
      </c>
      <c r="V30" s="164">
        <f t="shared" si="19"/>
        <v>0</v>
      </c>
      <c r="W30" s="164">
        <v>0</v>
      </c>
      <c r="X30" s="327">
        <v>0</v>
      </c>
      <c r="Y30" s="164">
        <f t="shared" si="20"/>
        <v>0</v>
      </c>
      <c r="Z30" s="164">
        <v>0</v>
      </c>
      <c r="AA30" s="327">
        <v>0</v>
      </c>
      <c r="AB30" s="195"/>
    </row>
    <row r="31" spans="1:28" s="222" customFormat="1" ht="13.9" customHeight="1" x14ac:dyDescent="0.15">
      <c r="A31" s="261"/>
      <c r="B31" s="153"/>
      <c r="C31" s="153"/>
      <c r="D31" s="85"/>
      <c r="E31" s="262" t="s">
        <v>480</v>
      </c>
      <c r="F31" s="197" t="s">
        <v>479</v>
      </c>
      <c r="G31" s="164">
        <f t="shared" si="15"/>
        <v>0</v>
      </c>
      <c r="H31" s="164">
        <v>0</v>
      </c>
      <c r="I31" s="164">
        <v>0</v>
      </c>
      <c r="J31" s="164">
        <f t="shared" si="16"/>
        <v>1500</v>
      </c>
      <c r="K31" s="164">
        <v>1500</v>
      </c>
      <c r="L31" s="164">
        <v>0</v>
      </c>
      <c r="M31" s="385">
        <f t="shared" si="17"/>
        <v>1500</v>
      </c>
      <c r="N31" s="385">
        <v>1500</v>
      </c>
      <c r="O31" s="385">
        <v>0</v>
      </c>
      <c r="P31" s="162"/>
      <c r="Q31" s="162"/>
      <c r="R31" s="162"/>
      <c r="S31" s="164">
        <f t="shared" si="18"/>
        <v>1500</v>
      </c>
      <c r="T31" s="164">
        <v>1500</v>
      </c>
      <c r="U31" s="164">
        <v>0</v>
      </c>
      <c r="V31" s="164">
        <f t="shared" si="19"/>
        <v>1500</v>
      </c>
      <c r="W31" s="164">
        <v>1500</v>
      </c>
      <c r="X31" s="327">
        <v>0</v>
      </c>
      <c r="Y31" s="164">
        <f t="shared" si="20"/>
        <v>1500</v>
      </c>
      <c r="Z31" s="164">
        <v>1500</v>
      </c>
      <c r="AA31" s="327">
        <v>0</v>
      </c>
      <c r="AB31" s="195"/>
    </row>
    <row r="32" spans="1:28" s="222" customFormat="1" ht="22.9" customHeight="1" x14ac:dyDescent="0.15">
      <c r="A32" s="261"/>
      <c r="B32" s="153"/>
      <c r="C32" s="153"/>
      <c r="D32" s="85"/>
      <c r="E32" s="262" t="s">
        <v>482</v>
      </c>
      <c r="F32" s="197" t="s">
        <v>481</v>
      </c>
      <c r="G32" s="164">
        <f t="shared" si="15"/>
        <v>0</v>
      </c>
      <c r="H32" s="164">
        <v>0</v>
      </c>
      <c r="I32" s="164">
        <v>0</v>
      </c>
      <c r="J32" s="164">
        <f t="shared" si="16"/>
        <v>0</v>
      </c>
      <c r="K32" s="164">
        <v>0</v>
      </c>
      <c r="L32" s="164">
        <v>0</v>
      </c>
      <c r="M32" s="385">
        <f t="shared" si="17"/>
        <v>250</v>
      </c>
      <c r="N32" s="385">
        <v>250</v>
      </c>
      <c r="O32" s="385">
        <v>0</v>
      </c>
      <c r="P32" s="162"/>
      <c r="Q32" s="162"/>
      <c r="R32" s="162"/>
      <c r="S32" s="164">
        <f t="shared" si="18"/>
        <v>0</v>
      </c>
      <c r="T32" s="164">
        <v>0</v>
      </c>
      <c r="U32" s="164">
        <v>0</v>
      </c>
      <c r="V32" s="164">
        <f t="shared" si="19"/>
        <v>0</v>
      </c>
      <c r="W32" s="164">
        <v>0</v>
      </c>
      <c r="X32" s="327">
        <v>0</v>
      </c>
      <c r="Y32" s="164">
        <f t="shared" si="20"/>
        <v>0</v>
      </c>
      <c r="Z32" s="164">
        <v>0</v>
      </c>
      <c r="AA32" s="327">
        <v>0</v>
      </c>
      <c r="AB32" s="195"/>
    </row>
    <row r="33" spans="1:28" s="222" customFormat="1" ht="13.15" customHeight="1" x14ac:dyDescent="0.15">
      <c r="A33" s="261"/>
      <c r="B33" s="153"/>
      <c r="C33" s="153"/>
      <c r="D33" s="85"/>
      <c r="E33" s="262" t="s">
        <v>484</v>
      </c>
      <c r="F33" s="197" t="s">
        <v>483</v>
      </c>
      <c r="G33" s="164">
        <f t="shared" si="15"/>
        <v>0</v>
      </c>
      <c r="H33" s="164">
        <v>0</v>
      </c>
      <c r="I33" s="164">
        <v>0</v>
      </c>
      <c r="J33" s="164">
        <f t="shared" si="16"/>
        <v>300</v>
      </c>
      <c r="K33" s="164">
        <v>300</v>
      </c>
      <c r="L33" s="164">
        <v>0</v>
      </c>
      <c r="M33" s="385">
        <f t="shared" si="17"/>
        <v>300</v>
      </c>
      <c r="N33" s="385">
        <v>300</v>
      </c>
      <c r="O33" s="385">
        <v>0</v>
      </c>
      <c r="P33" s="162"/>
      <c r="Q33" s="162"/>
      <c r="R33" s="162"/>
      <c r="S33" s="164">
        <f t="shared" si="18"/>
        <v>300</v>
      </c>
      <c r="T33" s="164">
        <v>300</v>
      </c>
      <c r="U33" s="164">
        <v>0</v>
      </c>
      <c r="V33" s="164">
        <f t="shared" si="19"/>
        <v>300</v>
      </c>
      <c r="W33" s="164">
        <v>300</v>
      </c>
      <c r="X33" s="327">
        <v>0</v>
      </c>
      <c r="Y33" s="164">
        <f t="shared" si="20"/>
        <v>300</v>
      </c>
      <c r="Z33" s="164">
        <v>300</v>
      </c>
      <c r="AA33" s="327">
        <v>0</v>
      </c>
      <c r="AB33" s="195"/>
    </row>
    <row r="34" spans="1:28" s="222" customFormat="1" ht="13.15" customHeight="1" x14ac:dyDescent="0.15">
      <c r="A34" s="261"/>
      <c r="B34" s="153"/>
      <c r="C34" s="153"/>
      <c r="D34" s="85"/>
      <c r="E34" s="262" t="s">
        <v>486</v>
      </c>
      <c r="F34" s="197" t="s">
        <v>485</v>
      </c>
      <c r="G34" s="164">
        <f t="shared" si="15"/>
        <v>0</v>
      </c>
      <c r="H34" s="164">
        <v>0</v>
      </c>
      <c r="I34" s="164">
        <v>0</v>
      </c>
      <c r="J34" s="164">
        <f t="shared" si="16"/>
        <v>0</v>
      </c>
      <c r="K34" s="164">
        <v>0</v>
      </c>
      <c r="L34" s="164">
        <v>0</v>
      </c>
      <c r="M34" s="385">
        <f t="shared" si="17"/>
        <v>0</v>
      </c>
      <c r="N34" s="385">
        <v>0</v>
      </c>
      <c r="O34" s="385">
        <v>0</v>
      </c>
      <c r="P34" s="162"/>
      <c r="Q34" s="162"/>
      <c r="R34" s="162"/>
      <c r="S34" s="164">
        <f t="shared" si="18"/>
        <v>0</v>
      </c>
      <c r="T34" s="164">
        <v>0</v>
      </c>
      <c r="U34" s="164">
        <v>0</v>
      </c>
      <c r="V34" s="164">
        <f t="shared" si="19"/>
        <v>0</v>
      </c>
      <c r="W34" s="164">
        <v>0</v>
      </c>
      <c r="X34" s="327">
        <v>0</v>
      </c>
      <c r="Y34" s="164">
        <f t="shared" si="20"/>
        <v>0</v>
      </c>
      <c r="Z34" s="164">
        <v>0</v>
      </c>
      <c r="AA34" s="327">
        <v>0</v>
      </c>
      <c r="AB34" s="195"/>
    </row>
    <row r="35" spans="1:28" s="222" customFormat="1" ht="13.15" customHeight="1" x14ac:dyDescent="0.15">
      <c r="A35" s="261"/>
      <c r="B35" s="153"/>
      <c r="C35" s="153"/>
      <c r="D35" s="85"/>
      <c r="E35" s="262" t="s">
        <v>488</v>
      </c>
      <c r="F35" s="197" t="s">
        <v>487</v>
      </c>
      <c r="G35" s="164">
        <f t="shared" si="15"/>
        <v>0</v>
      </c>
      <c r="H35" s="164">
        <v>0</v>
      </c>
      <c r="I35" s="164">
        <v>0</v>
      </c>
      <c r="J35" s="164">
        <f t="shared" si="16"/>
        <v>0</v>
      </c>
      <c r="K35" s="164">
        <v>0</v>
      </c>
      <c r="L35" s="164">
        <v>0</v>
      </c>
      <c r="M35" s="385">
        <f t="shared" si="17"/>
        <v>0</v>
      </c>
      <c r="N35" s="385">
        <v>0</v>
      </c>
      <c r="O35" s="385">
        <v>0</v>
      </c>
      <c r="P35" s="162"/>
      <c r="Q35" s="162"/>
      <c r="R35" s="162"/>
      <c r="S35" s="164">
        <f t="shared" si="18"/>
        <v>0</v>
      </c>
      <c r="T35" s="164">
        <v>0</v>
      </c>
      <c r="U35" s="164">
        <v>0</v>
      </c>
      <c r="V35" s="164">
        <f t="shared" si="19"/>
        <v>0</v>
      </c>
      <c r="W35" s="164">
        <v>0</v>
      </c>
      <c r="X35" s="327">
        <v>0</v>
      </c>
      <c r="Y35" s="164">
        <f t="shared" si="20"/>
        <v>0</v>
      </c>
      <c r="Z35" s="164">
        <v>0</v>
      </c>
      <c r="AA35" s="327">
        <v>0</v>
      </c>
      <c r="AB35" s="195"/>
    </row>
    <row r="36" spans="1:28" s="222" customFormat="1" ht="13.15" customHeight="1" x14ac:dyDescent="0.15">
      <c r="A36" s="261"/>
      <c r="B36" s="153"/>
      <c r="C36" s="153"/>
      <c r="D36" s="85"/>
      <c r="E36" s="262" t="s">
        <v>489</v>
      </c>
      <c r="F36" s="197" t="s">
        <v>490</v>
      </c>
      <c r="G36" s="164">
        <f t="shared" si="15"/>
        <v>0</v>
      </c>
      <c r="H36" s="164">
        <v>0</v>
      </c>
      <c r="I36" s="164">
        <v>0</v>
      </c>
      <c r="J36" s="164">
        <f t="shared" si="16"/>
        <v>0</v>
      </c>
      <c r="K36" s="164">
        <v>0</v>
      </c>
      <c r="L36" s="164">
        <v>0</v>
      </c>
      <c r="M36" s="385">
        <f t="shared" ref="M36:M48" si="21">N36+O36</f>
        <v>0</v>
      </c>
      <c r="N36" s="385">
        <v>0</v>
      </c>
      <c r="O36" s="385">
        <v>0</v>
      </c>
      <c r="P36" s="162"/>
      <c r="Q36" s="162"/>
      <c r="R36" s="162"/>
      <c r="S36" s="164">
        <f t="shared" si="18"/>
        <v>0</v>
      </c>
      <c r="T36" s="164">
        <v>0</v>
      </c>
      <c r="U36" s="164">
        <v>0</v>
      </c>
      <c r="V36" s="164">
        <f t="shared" si="19"/>
        <v>0</v>
      </c>
      <c r="W36" s="164">
        <v>0</v>
      </c>
      <c r="X36" s="327">
        <v>0</v>
      </c>
      <c r="Y36" s="164">
        <f t="shared" si="20"/>
        <v>0</v>
      </c>
      <c r="Z36" s="164">
        <v>0</v>
      </c>
      <c r="AA36" s="327">
        <v>0</v>
      </c>
      <c r="AB36" s="195"/>
    </row>
    <row r="37" spans="1:28" s="222" customFormat="1" ht="13.15" customHeight="1" x14ac:dyDescent="0.15">
      <c r="A37" s="261"/>
      <c r="B37" s="153"/>
      <c r="C37" s="153"/>
      <c r="D37" s="85"/>
      <c r="E37" s="262" t="s">
        <v>494</v>
      </c>
      <c r="F37" s="197" t="s">
        <v>493</v>
      </c>
      <c r="G37" s="164">
        <f t="shared" si="15"/>
        <v>0</v>
      </c>
      <c r="H37" s="164"/>
      <c r="I37" s="164">
        <v>0</v>
      </c>
      <c r="J37" s="164">
        <f t="shared" si="16"/>
        <v>500</v>
      </c>
      <c r="K37" s="164">
        <v>500</v>
      </c>
      <c r="L37" s="164">
        <v>0</v>
      </c>
      <c r="M37" s="385">
        <f t="shared" si="21"/>
        <v>1000</v>
      </c>
      <c r="N37" s="385">
        <v>1000</v>
      </c>
      <c r="O37" s="385">
        <v>0</v>
      </c>
      <c r="P37" s="162"/>
      <c r="Q37" s="162"/>
      <c r="R37" s="162"/>
      <c r="S37" s="164">
        <f t="shared" si="18"/>
        <v>500</v>
      </c>
      <c r="T37" s="164">
        <v>500</v>
      </c>
      <c r="U37" s="164">
        <v>0</v>
      </c>
      <c r="V37" s="164">
        <f t="shared" si="19"/>
        <v>500</v>
      </c>
      <c r="W37" s="164">
        <v>500</v>
      </c>
      <c r="X37" s="327">
        <v>0</v>
      </c>
      <c r="Y37" s="164">
        <f t="shared" si="20"/>
        <v>500</v>
      </c>
      <c r="Z37" s="164">
        <v>500</v>
      </c>
      <c r="AA37" s="327">
        <v>0</v>
      </c>
      <c r="AB37" s="195"/>
    </row>
    <row r="38" spans="1:28" s="222" customFormat="1" ht="21" customHeight="1" x14ac:dyDescent="0.15">
      <c r="A38" s="261"/>
      <c r="B38" s="153"/>
      <c r="C38" s="153"/>
      <c r="D38" s="85"/>
      <c r="E38" s="262" t="s">
        <v>500</v>
      </c>
      <c r="F38" s="197" t="s">
        <v>499</v>
      </c>
      <c r="G38" s="164">
        <f t="shared" si="15"/>
        <v>0</v>
      </c>
      <c r="H38" s="164"/>
      <c r="I38" s="164">
        <v>0</v>
      </c>
      <c r="J38" s="164">
        <f t="shared" si="16"/>
        <v>2000</v>
      </c>
      <c r="K38" s="164">
        <v>2000</v>
      </c>
      <c r="L38" s="164">
        <v>0</v>
      </c>
      <c r="M38" s="385">
        <f t="shared" si="21"/>
        <v>2000</v>
      </c>
      <c r="N38" s="385">
        <v>2000</v>
      </c>
      <c r="O38" s="385">
        <v>0</v>
      </c>
      <c r="P38" s="162"/>
      <c r="Q38" s="162"/>
      <c r="R38" s="162"/>
      <c r="S38" s="164">
        <f t="shared" si="18"/>
        <v>4500</v>
      </c>
      <c r="T38" s="164">
        <v>4500</v>
      </c>
      <c r="U38" s="164">
        <v>0</v>
      </c>
      <c r="V38" s="164">
        <f t="shared" si="19"/>
        <v>4500</v>
      </c>
      <c r="W38" s="164">
        <v>4500</v>
      </c>
      <c r="X38" s="327">
        <v>0</v>
      </c>
      <c r="Y38" s="164">
        <f t="shared" si="20"/>
        <v>4500</v>
      </c>
      <c r="Z38" s="164">
        <v>4500</v>
      </c>
      <c r="AA38" s="327">
        <v>0</v>
      </c>
      <c r="AB38" s="195"/>
    </row>
    <row r="39" spans="1:28" s="222" customFormat="1" ht="12" customHeight="1" x14ac:dyDescent="0.15">
      <c r="A39" s="261"/>
      <c r="B39" s="153"/>
      <c r="C39" s="153"/>
      <c r="D39" s="85"/>
      <c r="E39" s="262" t="s">
        <v>504</v>
      </c>
      <c r="F39" s="197" t="s">
        <v>503</v>
      </c>
      <c r="G39" s="164">
        <f t="shared" si="15"/>
        <v>0</v>
      </c>
      <c r="H39" s="164"/>
      <c r="I39" s="164">
        <v>0</v>
      </c>
      <c r="J39" s="164">
        <f t="shared" si="16"/>
        <v>950</v>
      </c>
      <c r="K39" s="164">
        <v>950</v>
      </c>
      <c r="L39" s="164">
        <v>0</v>
      </c>
      <c r="M39" s="385">
        <f t="shared" si="21"/>
        <v>1400</v>
      </c>
      <c r="N39" s="385">
        <v>1400</v>
      </c>
      <c r="O39" s="385">
        <v>0</v>
      </c>
      <c r="P39" s="162"/>
      <c r="Q39" s="162"/>
      <c r="R39" s="162"/>
      <c r="S39" s="164">
        <f t="shared" si="18"/>
        <v>950</v>
      </c>
      <c r="T39" s="164">
        <v>950</v>
      </c>
      <c r="U39" s="164">
        <v>0</v>
      </c>
      <c r="V39" s="164">
        <f t="shared" si="19"/>
        <v>950</v>
      </c>
      <c r="W39" s="164">
        <v>950</v>
      </c>
      <c r="X39" s="327">
        <v>0</v>
      </c>
      <c r="Y39" s="164">
        <f t="shared" si="20"/>
        <v>950</v>
      </c>
      <c r="Z39" s="164">
        <v>950</v>
      </c>
      <c r="AA39" s="327">
        <v>0</v>
      </c>
      <c r="AB39" s="195"/>
    </row>
    <row r="40" spans="1:28" s="222" customFormat="1" ht="12" customHeight="1" x14ac:dyDescent="0.15">
      <c r="A40" s="261"/>
      <c r="B40" s="153"/>
      <c r="C40" s="153"/>
      <c r="D40" s="85"/>
      <c r="E40" s="262" t="s">
        <v>506</v>
      </c>
      <c r="F40" s="197" t="s">
        <v>505</v>
      </c>
      <c r="G40" s="164">
        <f>H40+I40</f>
        <v>0</v>
      </c>
      <c r="H40" s="164"/>
      <c r="I40" s="164">
        <v>0</v>
      </c>
      <c r="J40" s="164">
        <f>K40+L40</f>
        <v>1500</v>
      </c>
      <c r="K40" s="164">
        <v>1500</v>
      </c>
      <c r="L40" s="164">
        <v>0</v>
      </c>
      <c r="M40" s="385">
        <f t="shared" si="21"/>
        <v>2500</v>
      </c>
      <c r="N40" s="385">
        <v>2500</v>
      </c>
      <c r="O40" s="385">
        <v>0</v>
      </c>
      <c r="P40" s="162"/>
      <c r="Q40" s="162"/>
      <c r="R40" s="162"/>
      <c r="S40" s="164">
        <f t="shared" si="18"/>
        <v>1500</v>
      </c>
      <c r="T40" s="164">
        <v>1500</v>
      </c>
      <c r="U40" s="164">
        <v>0</v>
      </c>
      <c r="V40" s="164">
        <f t="shared" si="19"/>
        <v>1500</v>
      </c>
      <c r="W40" s="164">
        <v>1500</v>
      </c>
      <c r="X40" s="327">
        <v>0</v>
      </c>
      <c r="Y40" s="164">
        <f t="shared" si="20"/>
        <v>1500</v>
      </c>
      <c r="Z40" s="164">
        <v>1500</v>
      </c>
      <c r="AA40" s="327">
        <v>0</v>
      </c>
      <c r="AB40" s="195"/>
    </row>
    <row r="41" spans="1:28" s="222" customFormat="1" ht="12" customHeight="1" x14ac:dyDescent="0.15">
      <c r="A41" s="261"/>
      <c r="B41" s="153"/>
      <c r="C41" s="153"/>
      <c r="D41" s="85"/>
      <c r="E41" s="262" t="s">
        <v>35</v>
      </c>
      <c r="F41" s="197">
        <v>4266</v>
      </c>
      <c r="G41" s="164">
        <f>H41+I41</f>
        <v>0</v>
      </c>
      <c r="H41" s="164">
        <v>0</v>
      </c>
      <c r="I41" s="164">
        <v>0</v>
      </c>
      <c r="J41" s="164">
        <f>K41+L41</f>
        <v>100</v>
      </c>
      <c r="K41" s="164">
        <v>100</v>
      </c>
      <c r="L41" s="164">
        <v>0</v>
      </c>
      <c r="M41" s="385">
        <f t="shared" si="21"/>
        <v>700</v>
      </c>
      <c r="N41" s="385">
        <v>700</v>
      </c>
      <c r="O41" s="385">
        <v>0</v>
      </c>
      <c r="P41" s="162"/>
      <c r="Q41" s="162"/>
      <c r="R41" s="162"/>
      <c r="S41" s="164">
        <f t="shared" si="18"/>
        <v>100</v>
      </c>
      <c r="T41" s="164">
        <v>100</v>
      </c>
      <c r="U41" s="164">
        <v>0</v>
      </c>
      <c r="V41" s="164">
        <f t="shared" si="19"/>
        <v>100</v>
      </c>
      <c r="W41" s="164">
        <v>100</v>
      </c>
      <c r="X41" s="327">
        <v>0</v>
      </c>
      <c r="Y41" s="164">
        <f t="shared" si="20"/>
        <v>100</v>
      </c>
      <c r="Z41" s="164">
        <v>100</v>
      </c>
      <c r="AA41" s="327">
        <v>0</v>
      </c>
      <c r="AB41" s="195"/>
    </row>
    <row r="42" spans="1:28" s="222" customFormat="1" ht="12" customHeight="1" x14ac:dyDescent="0.15">
      <c r="A42" s="261"/>
      <c r="B42" s="153"/>
      <c r="C42" s="153"/>
      <c r="D42" s="85"/>
      <c r="E42" s="262" t="s">
        <v>508</v>
      </c>
      <c r="F42" s="197" t="s">
        <v>507</v>
      </c>
      <c r="G42" s="164">
        <f t="shared" si="15"/>
        <v>0</v>
      </c>
      <c r="H42" s="164"/>
      <c r="I42" s="164">
        <v>0</v>
      </c>
      <c r="J42" s="164">
        <f t="shared" ref="J42:J53" si="22">K42+L42</f>
        <v>300</v>
      </c>
      <c r="K42" s="164">
        <v>300</v>
      </c>
      <c r="L42" s="164">
        <v>0</v>
      </c>
      <c r="M42" s="385">
        <f t="shared" si="21"/>
        <v>900</v>
      </c>
      <c r="N42" s="385">
        <v>900</v>
      </c>
      <c r="O42" s="385">
        <v>0</v>
      </c>
      <c r="P42" s="162"/>
      <c r="Q42" s="162"/>
      <c r="R42" s="162"/>
      <c r="S42" s="164">
        <f t="shared" si="18"/>
        <v>300</v>
      </c>
      <c r="T42" s="164">
        <v>300</v>
      </c>
      <c r="U42" s="164">
        <v>0</v>
      </c>
      <c r="V42" s="164">
        <f t="shared" si="19"/>
        <v>300</v>
      </c>
      <c r="W42" s="164">
        <v>300</v>
      </c>
      <c r="X42" s="327">
        <v>0</v>
      </c>
      <c r="Y42" s="164">
        <f t="shared" si="20"/>
        <v>300</v>
      </c>
      <c r="Z42" s="164">
        <v>300</v>
      </c>
      <c r="AA42" s="327">
        <v>0</v>
      </c>
      <c r="AB42" s="195"/>
    </row>
    <row r="43" spans="1:28" s="222" customFormat="1" ht="12" customHeight="1" x14ac:dyDescent="0.15">
      <c r="A43" s="261"/>
      <c r="B43" s="153"/>
      <c r="C43" s="153"/>
      <c r="D43" s="85"/>
      <c r="E43" s="262" t="s">
        <v>510</v>
      </c>
      <c r="F43" s="197" t="s">
        <v>511</v>
      </c>
      <c r="G43" s="164">
        <f t="shared" si="15"/>
        <v>0</v>
      </c>
      <c r="H43" s="164"/>
      <c r="I43" s="164">
        <v>0</v>
      </c>
      <c r="J43" s="164">
        <f t="shared" si="22"/>
        <v>300</v>
      </c>
      <c r="K43" s="164">
        <v>300</v>
      </c>
      <c r="L43" s="164">
        <v>0</v>
      </c>
      <c r="M43" s="385">
        <f t="shared" si="21"/>
        <v>900</v>
      </c>
      <c r="N43" s="385">
        <v>900</v>
      </c>
      <c r="O43" s="385">
        <v>0</v>
      </c>
      <c r="P43" s="162"/>
      <c r="Q43" s="162"/>
      <c r="R43" s="162"/>
      <c r="S43" s="164">
        <f t="shared" si="18"/>
        <v>300</v>
      </c>
      <c r="T43" s="164">
        <v>300</v>
      </c>
      <c r="U43" s="164">
        <v>0</v>
      </c>
      <c r="V43" s="164">
        <f t="shared" si="19"/>
        <v>300</v>
      </c>
      <c r="W43" s="164">
        <v>300</v>
      </c>
      <c r="X43" s="327">
        <v>0</v>
      </c>
      <c r="Y43" s="164">
        <f t="shared" si="20"/>
        <v>300</v>
      </c>
      <c r="Z43" s="164">
        <v>300</v>
      </c>
      <c r="AA43" s="327">
        <v>0</v>
      </c>
      <c r="AB43" s="195"/>
    </row>
    <row r="44" spans="1:28" s="222" customFormat="1" ht="22.15" customHeight="1" x14ac:dyDescent="0.15">
      <c r="A44" s="261"/>
      <c r="B44" s="153"/>
      <c r="C44" s="153"/>
      <c r="D44" s="85"/>
      <c r="E44" s="262" t="s">
        <v>524</v>
      </c>
      <c r="F44" s="197" t="s">
        <v>525</v>
      </c>
      <c r="G44" s="164">
        <f t="shared" si="15"/>
        <v>0</v>
      </c>
      <c r="H44" s="164">
        <v>0</v>
      </c>
      <c r="I44" s="164">
        <v>0</v>
      </c>
      <c r="J44" s="164">
        <f t="shared" si="22"/>
        <v>0</v>
      </c>
      <c r="K44" s="164">
        <v>0</v>
      </c>
      <c r="L44" s="164">
        <v>0</v>
      </c>
      <c r="M44" s="385">
        <f t="shared" si="21"/>
        <v>0</v>
      </c>
      <c r="N44" s="385">
        <v>0</v>
      </c>
      <c r="O44" s="385">
        <v>0</v>
      </c>
      <c r="P44" s="162"/>
      <c r="Q44" s="162"/>
      <c r="R44" s="162"/>
      <c r="S44" s="164">
        <f t="shared" si="18"/>
        <v>0</v>
      </c>
      <c r="T44" s="164">
        <v>0</v>
      </c>
      <c r="U44" s="164">
        <v>0</v>
      </c>
      <c r="V44" s="164">
        <f t="shared" si="19"/>
        <v>0</v>
      </c>
      <c r="W44" s="164">
        <v>0</v>
      </c>
      <c r="X44" s="327">
        <v>0</v>
      </c>
      <c r="Y44" s="164">
        <f t="shared" si="20"/>
        <v>0</v>
      </c>
      <c r="Z44" s="164">
        <v>0</v>
      </c>
      <c r="AA44" s="327">
        <v>0</v>
      </c>
      <c r="AB44" s="195"/>
    </row>
    <row r="45" spans="1:28" s="222" customFormat="1" ht="22.15" customHeight="1" x14ac:dyDescent="0.15">
      <c r="A45" s="261"/>
      <c r="B45" s="153"/>
      <c r="C45" s="153"/>
      <c r="D45" s="85"/>
      <c r="E45" s="262" t="s">
        <v>539</v>
      </c>
      <c r="F45" s="197" t="s">
        <v>540</v>
      </c>
      <c r="G45" s="164">
        <f t="shared" si="15"/>
        <v>0</v>
      </c>
      <c r="H45" s="164">
        <v>0</v>
      </c>
      <c r="I45" s="164">
        <v>0</v>
      </c>
      <c r="J45" s="164">
        <f t="shared" si="22"/>
        <v>0</v>
      </c>
      <c r="K45" s="164">
        <v>0</v>
      </c>
      <c r="L45" s="164">
        <v>0</v>
      </c>
      <c r="M45" s="385">
        <f t="shared" si="21"/>
        <v>0</v>
      </c>
      <c r="N45" s="385">
        <v>0</v>
      </c>
      <c r="O45" s="385">
        <v>0</v>
      </c>
      <c r="P45" s="162"/>
      <c r="Q45" s="162"/>
      <c r="R45" s="162"/>
      <c r="S45" s="164">
        <f t="shared" si="18"/>
        <v>0</v>
      </c>
      <c r="T45" s="164">
        <v>0</v>
      </c>
      <c r="U45" s="164">
        <v>0</v>
      </c>
      <c r="V45" s="164">
        <f t="shared" si="19"/>
        <v>0</v>
      </c>
      <c r="W45" s="164">
        <v>0</v>
      </c>
      <c r="X45" s="327">
        <v>0</v>
      </c>
      <c r="Y45" s="164">
        <f t="shared" si="20"/>
        <v>0</v>
      </c>
      <c r="Z45" s="164">
        <v>0</v>
      </c>
      <c r="AA45" s="327">
        <v>0</v>
      </c>
      <c r="AB45" s="195"/>
    </row>
    <row r="46" spans="1:28" s="222" customFormat="1" ht="12.6" customHeight="1" x14ac:dyDescent="0.15">
      <c r="A46" s="261"/>
      <c r="B46" s="153"/>
      <c r="C46" s="153"/>
      <c r="D46" s="85"/>
      <c r="E46" s="262" t="s">
        <v>557</v>
      </c>
      <c r="F46" s="197" t="s">
        <v>558</v>
      </c>
      <c r="G46" s="164">
        <f t="shared" si="15"/>
        <v>0</v>
      </c>
      <c r="H46" s="164">
        <v>0</v>
      </c>
      <c r="I46" s="164">
        <v>0</v>
      </c>
      <c r="J46" s="164">
        <f t="shared" si="22"/>
        <v>0</v>
      </c>
      <c r="K46" s="164">
        <v>0</v>
      </c>
      <c r="L46" s="164">
        <v>0</v>
      </c>
      <c r="M46" s="385">
        <f t="shared" si="21"/>
        <v>0</v>
      </c>
      <c r="N46" s="385">
        <v>0</v>
      </c>
      <c r="O46" s="385">
        <v>0</v>
      </c>
      <c r="P46" s="162"/>
      <c r="Q46" s="162"/>
      <c r="R46" s="162"/>
      <c r="S46" s="164">
        <f t="shared" si="18"/>
        <v>0</v>
      </c>
      <c r="T46" s="164">
        <v>0</v>
      </c>
      <c r="U46" s="164">
        <v>0</v>
      </c>
      <c r="V46" s="164">
        <f t="shared" si="19"/>
        <v>0</v>
      </c>
      <c r="W46" s="164">
        <v>0</v>
      </c>
      <c r="X46" s="327">
        <v>0</v>
      </c>
      <c r="Y46" s="164">
        <f t="shared" si="20"/>
        <v>0</v>
      </c>
      <c r="Z46" s="164">
        <v>0</v>
      </c>
      <c r="AA46" s="327">
        <v>0</v>
      </c>
      <c r="AB46" s="195"/>
    </row>
    <row r="47" spans="1:28" s="222" customFormat="1" ht="12.6" customHeight="1" x14ac:dyDescent="0.15">
      <c r="A47" s="261"/>
      <c r="B47" s="153"/>
      <c r="C47" s="153"/>
      <c r="D47" s="85"/>
      <c r="E47" s="262" t="s">
        <v>569</v>
      </c>
      <c r="F47" s="197" t="s">
        <v>570</v>
      </c>
      <c r="G47" s="164">
        <f t="shared" si="15"/>
        <v>0</v>
      </c>
      <c r="H47" s="164"/>
      <c r="I47" s="164">
        <v>0</v>
      </c>
      <c r="J47" s="164">
        <f t="shared" si="22"/>
        <v>400</v>
      </c>
      <c r="K47" s="164">
        <v>400</v>
      </c>
      <c r="L47" s="164">
        <v>0</v>
      </c>
      <c r="M47" s="385">
        <f t="shared" si="21"/>
        <v>400</v>
      </c>
      <c r="N47" s="385">
        <v>400</v>
      </c>
      <c r="O47" s="385">
        <v>0</v>
      </c>
      <c r="P47" s="162"/>
      <c r="Q47" s="162"/>
      <c r="R47" s="162"/>
      <c r="S47" s="164">
        <f t="shared" si="18"/>
        <v>400</v>
      </c>
      <c r="T47" s="164">
        <v>400</v>
      </c>
      <c r="U47" s="164">
        <v>0</v>
      </c>
      <c r="V47" s="164">
        <f t="shared" si="19"/>
        <v>400</v>
      </c>
      <c r="W47" s="164">
        <v>400</v>
      </c>
      <c r="X47" s="327">
        <v>0</v>
      </c>
      <c r="Y47" s="164">
        <f t="shared" si="20"/>
        <v>400</v>
      </c>
      <c r="Z47" s="164">
        <v>400</v>
      </c>
      <c r="AA47" s="327">
        <v>0</v>
      </c>
      <c r="AB47" s="195"/>
    </row>
    <row r="48" spans="1:28" s="222" customFormat="1" ht="31.9" customHeight="1" x14ac:dyDescent="0.15">
      <c r="A48" s="261"/>
      <c r="B48" s="153"/>
      <c r="C48" s="153"/>
      <c r="D48" s="85"/>
      <c r="E48" s="262" t="s">
        <v>14</v>
      </c>
      <c r="F48" s="197">
        <v>4851</v>
      </c>
      <c r="G48" s="164">
        <f t="shared" si="15"/>
        <v>0</v>
      </c>
      <c r="H48" s="164"/>
      <c r="I48" s="164">
        <v>0</v>
      </c>
      <c r="J48" s="164">
        <f t="shared" si="22"/>
        <v>0</v>
      </c>
      <c r="K48" s="164">
        <v>0</v>
      </c>
      <c r="L48" s="164">
        <v>0</v>
      </c>
      <c r="M48" s="385">
        <f t="shared" si="21"/>
        <v>0</v>
      </c>
      <c r="N48" s="385">
        <v>0</v>
      </c>
      <c r="O48" s="385">
        <v>0</v>
      </c>
      <c r="P48" s="162"/>
      <c r="Q48" s="162"/>
      <c r="R48" s="162"/>
      <c r="S48" s="164">
        <f t="shared" si="18"/>
        <v>0</v>
      </c>
      <c r="T48" s="164">
        <v>0</v>
      </c>
      <c r="U48" s="164">
        <v>0</v>
      </c>
      <c r="V48" s="164">
        <f t="shared" si="19"/>
        <v>0</v>
      </c>
      <c r="W48" s="164">
        <v>0</v>
      </c>
      <c r="X48" s="327">
        <v>0</v>
      </c>
      <c r="Y48" s="164">
        <f t="shared" si="20"/>
        <v>0</v>
      </c>
      <c r="Z48" s="164">
        <v>0</v>
      </c>
      <c r="AA48" s="327">
        <v>0</v>
      </c>
      <c r="AB48" s="195"/>
    </row>
    <row r="49" spans="1:28" s="222" customFormat="1" ht="11.45" customHeight="1" x14ac:dyDescent="0.15">
      <c r="A49" s="261"/>
      <c r="B49" s="153"/>
      <c r="C49" s="153"/>
      <c r="D49" s="85"/>
      <c r="E49" s="262" t="s">
        <v>596</v>
      </c>
      <c r="F49" s="197" t="s">
        <v>595</v>
      </c>
      <c r="G49" s="164">
        <f t="shared" si="15"/>
        <v>803</v>
      </c>
      <c r="H49" s="164">
        <v>0</v>
      </c>
      <c r="I49" s="164">
        <v>803</v>
      </c>
      <c r="J49" s="164">
        <f t="shared" si="22"/>
        <v>0</v>
      </c>
      <c r="K49" s="164">
        <v>0</v>
      </c>
      <c r="L49" s="164">
        <v>0</v>
      </c>
      <c r="M49" s="385">
        <f>N49+O49</f>
        <v>0</v>
      </c>
      <c r="N49" s="385">
        <v>0</v>
      </c>
      <c r="O49" s="385">
        <v>0</v>
      </c>
      <c r="P49" s="162"/>
      <c r="Q49" s="162"/>
      <c r="R49" s="162"/>
      <c r="S49" s="164">
        <f>T49+U49</f>
        <v>0</v>
      </c>
      <c r="T49" s="164">
        <v>0</v>
      </c>
      <c r="U49" s="164">
        <v>0</v>
      </c>
      <c r="V49" s="164">
        <f>W49+X49</f>
        <v>0</v>
      </c>
      <c r="W49" s="164">
        <v>0</v>
      </c>
      <c r="X49" s="327">
        <v>0</v>
      </c>
      <c r="Y49" s="164">
        <f>Z49+AA49</f>
        <v>0</v>
      </c>
      <c r="Z49" s="164">
        <v>0</v>
      </c>
      <c r="AA49" s="327">
        <v>0</v>
      </c>
      <c r="AB49" s="195"/>
    </row>
    <row r="50" spans="1:28" s="222" customFormat="1" ht="11.45" customHeight="1" x14ac:dyDescent="0.15">
      <c r="A50" s="261"/>
      <c r="B50" s="153"/>
      <c r="C50" s="153"/>
      <c r="D50" s="85"/>
      <c r="E50" s="262" t="s">
        <v>598</v>
      </c>
      <c r="F50" s="197" t="s">
        <v>597</v>
      </c>
      <c r="G50" s="164">
        <f t="shared" si="15"/>
        <v>1006</v>
      </c>
      <c r="H50" s="164">
        <v>0</v>
      </c>
      <c r="I50" s="164">
        <v>1006</v>
      </c>
      <c r="J50" s="164">
        <f t="shared" si="22"/>
        <v>2000</v>
      </c>
      <c r="K50" s="164">
        <v>0</v>
      </c>
      <c r="L50" s="164">
        <v>2000</v>
      </c>
      <c r="M50" s="385">
        <f>N50+O50</f>
        <v>1000</v>
      </c>
      <c r="N50" s="385">
        <v>0</v>
      </c>
      <c r="O50" s="385">
        <v>1000</v>
      </c>
      <c r="P50" s="162"/>
      <c r="Q50" s="162"/>
      <c r="R50" s="162"/>
      <c r="S50" s="164">
        <f>T50+U50</f>
        <v>0</v>
      </c>
      <c r="T50" s="164">
        <v>0</v>
      </c>
      <c r="U50" s="164">
        <v>0</v>
      </c>
      <c r="V50" s="164">
        <f>W50+X50</f>
        <v>0</v>
      </c>
      <c r="W50" s="164">
        <v>0</v>
      </c>
      <c r="X50" s="327">
        <v>0</v>
      </c>
      <c r="Y50" s="164">
        <f>Z50+AA50</f>
        <v>0</v>
      </c>
      <c r="Z50" s="164">
        <v>0</v>
      </c>
      <c r="AA50" s="327">
        <v>0</v>
      </c>
      <c r="AB50" s="195"/>
    </row>
    <row r="51" spans="1:28" s="222" customFormat="1" ht="11.45" customHeight="1" x14ac:dyDescent="0.15">
      <c r="A51" s="261"/>
      <c r="B51" s="153"/>
      <c r="C51" s="153"/>
      <c r="D51" s="85"/>
      <c r="E51" s="262" t="s">
        <v>600</v>
      </c>
      <c r="F51" s="197" t="s">
        <v>601</v>
      </c>
      <c r="G51" s="164">
        <f t="shared" si="15"/>
        <v>977.8</v>
      </c>
      <c r="H51" s="164">
        <v>0</v>
      </c>
      <c r="I51" s="164">
        <v>977.8</v>
      </c>
      <c r="J51" s="164">
        <f t="shared" si="22"/>
        <v>0</v>
      </c>
      <c r="K51" s="164">
        <v>0</v>
      </c>
      <c r="L51" s="164">
        <v>0</v>
      </c>
      <c r="M51" s="385">
        <f>N51+O51</f>
        <v>0</v>
      </c>
      <c r="N51" s="385">
        <v>0</v>
      </c>
      <c r="O51" s="385">
        <f>ԿԾ!D28+ԿԾ!E28</f>
        <v>0</v>
      </c>
      <c r="P51" s="162"/>
      <c r="Q51" s="162"/>
      <c r="R51" s="162"/>
      <c r="S51" s="164">
        <f>T51+U51</f>
        <v>0</v>
      </c>
      <c r="T51" s="164">
        <v>0</v>
      </c>
      <c r="U51" s="164">
        <f>ԿԾ!D35+ԿԾ!E35</f>
        <v>0</v>
      </c>
      <c r="V51" s="164">
        <f>W51+X51</f>
        <v>0</v>
      </c>
      <c r="W51" s="164">
        <v>0</v>
      </c>
      <c r="X51" s="327">
        <v>0</v>
      </c>
      <c r="Y51" s="164">
        <f>Z51+AA51</f>
        <v>0</v>
      </c>
      <c r="Z51" s="164">
        <v>0</v>
      </c>
      <c r="AA51" s="327">
        <v>0</v>
      </c>
      <c r="AB51" s="195"/>
    </row>
    <row r="52" spans="1:28" s="222" customFormat="1" ht="11.45" customHeight="1" x14ac:dyDescent="0.15">
      <c r="A52" s="261"/>
      <c r="B52" s="153"/>
      <c r="C52" s="153"/>
      <c r="D52" s="85"/>
      <c r="E52" s="262" t="s">
        <v>605</v>
      </c>
      <c r="F52" s="197" t="s">
        <v>604</v>
      </c>
      <c r="G52" s="164">
        <f t="shared" si="15"/>
        <v>0</v>
      </c>
      <c r="H52" s="164">
        <v>0</v>
      </c>
      <c r="I52" s="164">
        <v>0</v>
      </c>
      <c r="J52" s="164">
        <f t="shared" si="22"/>
        <v>0</v>
      </c>
      <c r="K52" s="164">
        <v>0</v>
      </c>
      <c r="L52" s="164">
        <v>0</v>
      </c>
      <c r="M52" s="385">
        <f>N52+O52</f>
        <v>0</v>
      </c>
      <c r="N52" s="385">
        <v>0</v>
      </c>
      <c r="O52" s="385">
        <v>0</v>
      </c>
      <c r="P52" s="162"/>
      <c r="Q52" s="162"/>
      <c r="R52" s="162"/>
      <c r="S52" s="164">
        <f>T52+U52</f>
        <v>0</v>
      </c>
      <c r="T52" s="164">
        <v>0</v>
      </c>
      <c r="U52" s="164">
        <v>0</v>
      </c>
      <c r="V52" s="164">
        <f>W52+X52</f>
        <v>0</v>
      </c>
      <c r="W52" s="164">
        <v>0</v>
      </c>
      <c r="X52" s="327">
        <v>0</v>
      </c>
      <c r="Y52" s="164">
        <f>Z52+AA52</f>
        <v>0</v>
      </c>
      <c r="Z52" s="164">
        <v>0</v>
      </c>
      <c r="AA52" s="327">
        <v>0</v>
      </c>
      <c r="AB52" s="195"/>
    </row>
    <row r="53" spans="1:28" s="222" customFormat="1" ht="11.45" customHeight="1" x14ac:dyDescent="0.15">
      <c r="A53" s="261"/>
      <c r="B53" s="153"/>
      <c r="C53" s="153"/>
      <c r="D53" s="85"/>
      <c r="E53" s="262" t="s">
        <v>15</v>
      </c>
      <c r="F53" s="197">
        <v>5134</v>
      </c>
      <c r="G53" s="164">
        <f t="shared" si="15"/>
        <v>243.2</v>
      </c>
      <c r="H53" s="164">
        <v>0</v>
      </c>
      <c r="I53" s="164">
        <v>243.2</v>
      </c>
      <c r="J53" s="164">
        <f t="shared" si="22"/>
        <v>2000</v>
      </c>
      <c r="K53" s="164">
        <v>0</v>
      </c>
      <c r="L53" s="164">
        <v>2000</v>
      </c>
      <c r="M53" s="385">
        <f>N53+O53</f>
        <v>0</v>
      </c>
      <c r="N53" s="385">
        <v>0</v>
      </c>
      <c r="O53" s="385">
        <v>0</v>
      </c>
      <c r="P53" s="162"/>
      <c r="Q53" s="162"/>
      <c r="R53" s="162"/>
      <c r="S53" s="164">
        <f>T53+U53</f>
        <v>0</v>
      </c>
      <c r="T53" s="164">
        <v>0</v>
      </c>
      <c r="U53" s="164">
        <v>0</v>
      </c>
      <c r="V53" s="164">
        <f>W53+X53</f>
        <v>0</v>
      </c>
      <c r="W53" s="164">
        <v>0</v>
      </c>
      <c r="X53" s="327">
        <v>0</v>
      </c>
      <c r="Y53" s="164">
        <f>Z53+AA53</f>
        <v>0</v>
      </c>
      <c r="Z53" s="164">
        <v>0</v>
      </c>
      <c r="AA53" s="327">
        <v>0</v>
      </c>
      <c r="AB53" s="195"/>
    </row>
    <row r="54" spans="1:28" s="194" customFormat="1" ht="21.6" customHeight="1" x14ac:dyDescent="0.15">
      <c r="A54" s="268"/>
      <c r="B54" s="239"/>
      <c r="C54" s="239"/>
      <c r="D54" s="269"/>
      <c r="E54" s="263" t="s">
        <v>699</v>
      </c>
      <c r="F54" s="86"/>
      <c r="G54" s="86">
        <f>H54+I54</f>
        <v>7462.5</v>
      </c>
      <c r="H54" s="86">
        <f>SUM(H55:H57)</f>
        <v>0</v>
      </c>
      <c r="I54" s="86">
        <f>SUM(I55:I57)</f>
        <v>7462.5</v>
      </c>
      <c r="J54" s="86">
        <f t="shared" ref="J54:O54" si="23">SUM(J55:J57)</f>
        <v>18000</v>
      </c>
      <c r="K54" s="86">
        <f t="shared" si="23"/>
        <v>0</v>
      </c>
      <c r="L54" s="86">
        <f t="shared" si="23"/>
        <v>18000</v>
      </c>
      <c r="M54" s="397">
        <f t="shared" si="23"/>
        <v>0</v>
      </c>
      <c r="N54" s="397">
        <f t="shared" si="23"/>
        <v>0</v>
      </c>
      <c r="O54" s="397">
        <f t="shared" si="23"/>
        <v>0</v>
      </c>
      <c r="P54" s="86"/>
      <c r="Q54" s="86"/>
      <c r="R54" s="86"/>
      <c r="S54" s="86">
        <f t="shared" ref="S54:X54" si="24">SUM(S55:S57)</f>
        <v>0</v>
      </c>
      <c r="T54" s="86">
        <f t="shared" si="24"/>
        <v>0</v>
      </c>
      <c r="U54" s="86">
        <f t="shared" si="24"/>
        <v>0</v>
      </c>
      <c r="V54" s="86">
        <f t="shared" si="24"/>
        <v>0</v>
      </c>
      <c r="W54" s="86">
        <f t="shared" si="24"/>
        <v>0</v>
      </c>
      <c r="X54" s="426">
        <f t="shared" si="24"/>
        <v>0</v>
      </c>
      <c r="Y54" s="86">
        <f t="shared" ref="Y54:AA54" si="25">SUM(Y55:Y57)</f>
        <v>0</v>
      </c>
      <c r="Z54" s="86">
        <f t="shared" si="25"/>
        <v>0</v>
      </c>
      <c r="AA54" s="426">
        <f t="shared" si="25"/>
        <v>0</v>
      </c>
      <c r="AB54" s="192"/>
    </row>
    <row r="55" spans="1:28" s="194" customFormat="1" ht="18.600000000000001" customHeight="1" x14ac:dyDescent="0.15">
      <c r="A55" s="268"/>
      <c r="B55" s="239"/>
      <c r="C55" s="239"/>
      <c r="D55" s="269"/>
      <c r="E55" s="271" t="s">
        <v>498</v>
      </c>
      <c r="F55" s="100" t="s">
        <v>497</v>
      </c>
      <c r="G55" s="161">
        <f t="shared" si="15"/>
        <v>0</v>
      </c>
      <c r="H55" s="161"/>
      <c r="I55" s="161">
        <v>0</v>
      </c>
      <c r="J55" s="161">
        <f>K55+L55</f>
        <v>0</v>
      </c>
      <c r="K55" s="88">
        <v>0</v>
      </c>
      <c r="L55" s="88">
        <v>0</v>
      </c>
      <c r="M55" s="385">
        <f>N55+O55</f>
        <v>0</v>
      </c>
      <c r="N55" s="385">
        <v>0</v>
      </c>
      <c r="O55" s="385">
        <v>0</v>
      </c>
      <c r="P55" s="162"/>
      <c r="Q55" s="162"/>
      <c r="R55" s="162"/>
      <c r="S55" s="164">
        <f>T55+U55</f>
        <v>0</v>
      </c>
      <c r="T55" s="164">
        <v>0</v>
      </c>
      <c r="U55" s="164">
        <v>0</v>
      </c>
      <c r="V55" s="164">
        <f>W55+X55</f>
        <v>0</v>
      </c>
      <c r="W55" s="164">
        <v>0</v>
      </c>
      <c r="X55" s="327">
        <v>0</v>
      </c>
      <c r="Y55" s="164">
        <f>Z55+AA55</f>
        <v>0</v>
      </c>
      <c r="Z55" s="164">
        <v>0</v>
      </c>
      <c r="AA55" s="327">
        <v>0</v>
      </c>
      <c r="AB55" s="192"/>
    </row>
    <row r="56" spans="1:28" s="194" customFormat="1" ht="13.15" customHeight="1" x14ac:dyDescent="0.15">
      <c r="A56" s="268"/>
      <c r="B56" s="239"/>
      <c r="C56" s="239"/>
      <c r="D56" s="269"/>
      <c r="E56" s="271" t="s">
        <v>590</v>
      </c>
      <c r="F56" s="100" t="s">
        <v>589</v>
      </c>
      <c r="G56" s="161">
        <f t="shared" si="15"/>
        <v>0</v>
      </c>
      <c r="H56" s="161">
        <v>0</v>
      </c>
      <c r="I56" s="161">
        <v>0</v>
      </c>
      <c r="J56" s="161">
        <f>K56+L56</f>
        <v>0</v>
      </c>
      <c r="K56" s="88">
        <v>0</v>
      </c>
      <c r="L56" s="88">
        <v>0</v>
      </c>
      <c r="M56" s="385">
        <f>N56+O56</f>
        <v>0</v>
      </c>
      <c r="N56" s="385">
        <v>0</v>
      </c>
      <c r="O56" s="385">
        <v>0</v>
      </c>
      <c r="P56" s="162"/>
      <c r="Q56" s="162"/>
      <c r="R56" s="162"/>
      <c r="S56" s="164">
        <f>T56+U56</f>
        <v>0</v>
      </c>
      <c r="T56" s="164">
        <v>0</v>
      </c>
      <c r="U56" s="164">
        <v>0</v>
      </c>
      <c r="V56" s="164">
        <f>W56+X56</f>
        <v>0</v>
      </c>
      <c r="W56" s="164">
        <v>0</v>
      </c>
      <c r="X56" s="327">
        <v>0</v>
      </c>
      <c r="Y56" s="164">
        <f>Z56+AA56</f>
        <v>0</v>
      </c>
      <c r="Z56" s="164">
        <v>0</v>
      </c>
      <c r="AA56" s="327">
        <v>0</v>
      </c>
      <c r="AB56" s="192"/>
    </row>
    <row r="57" spans="1:28" s="194" customFormat="1" ht="18.75" customHeight="1" x14ac:dyDescent="0.15">
      <c r="A57" s="268"/>
      <c r="B57" s="239"/>
      <c r="C57" s="239"/>
      <c r="D57" s="269"/>
      <c r="E57" s="271" t="s">
        <v>592</v>
      </c>
      <c r="F57" s="100" t="s">
        <v>591</v>
      </c>
      <c r="G57" s="161">
        <f t="shared" si="15"/>
        <v>7462.5</v>
      </c>
      <c r="H57" s="161">
        <v>0</v>
      </c>
      <c r="I57" s="161">
        <v>7462.5</v>
      </c>
      <c r="J57" s="161">
        <f>K57+L57</f>
        <v>18000</v>
      </c>
      <c r="K57" s="88">
        <v>0</v>
      </c>
      <c r="L57" s="88">
        <v>18000</v>
      </c>
      <c r="M57" s="385">
        <f>N57+O57</f>
        <v>0</v>
      </c>
      <c r="N57" s="385">
        <v>0</v>
      </c>
      <c r="O57" s="385">
        <f>ԿԾ!D26+ԿԾ!E26</f>
        <v>0</v>
      </c>
      <c r="P57" s="162"/>
      <c r="Q57" s="162"/>
      <c r="R57" s="162"/>
      <c r="S57" s="164">
        <f>T57+U57</f>
        <v>0</v>
      </c>
      <c r="T57" s="164">
        <v>0</v>
      </c>
      <c r="U57" s="164">
        <f>ԿԾ!J26+ԿԾ!K26</f>
        <v>0</v>
      </c>
      <c r="V57" s="164">
        <f>W57+X57</f>
        <v>0</v>
      </c>
      <c r="W57" s="164">
        <v>0</v>
      </c>
      <c r="X57" s="327">
        <f>ԿԾ!J26+ԿԾ!K26</f>
        <v>0</v>
      </c>
      <c r="Y57" s="164">
        <f>Z57+AA57</f>
        <v>0</v>
      </c>
      <c r="Z57" s="164">
        <v>0</v>
      </c>
      <c r="AA57" s="327">
        <f>ԿԾ!M26+ԿԾ!N26</f>
        <v>0</v>
      </c>
      <c r="AB57" s="192"/>
    </row>
    <row r="58" spans="1:28" s="234" customFormat="1" ht="13.15" customHeight="1" x14ac:dyDescent="0.15">
      <c r="A58" s="272" t="s">
        <v>272</v>
      </c>
      <c r="B58" s="273" t="s">
        <v>263</v>
      </c>
      <c r="C58" s="273">
        <v>3</v>
      </c>
      <c r="D58" s="273" t="s">
        <v>273</v>
      </c>
      <c r="E58" s="274" t="s">
        <v>810</v>
      </c>
      <c r="F58" s="84"/>
      <c r="G58" s="84">
        <f>H58+I58</f>
        <v>0</v>
      </c>
      <c r="H58" s="84">
        <f>H60</f>
        <v>0</v>
      </c>
      <c r="I58" s="84">
        <f>I60</f>
        <v>0</v>
      </c>
      <c r="J58" s="84">
        <f t="shared" ref="J58:O58" si="26">J60</f>
        <v>0</v>
      </c>
      <c r="K58" s="84">
        <f t="shared" si="26"/>
        <v>0</v>
      </c>
      <c r="L58" s="84">
        <f t="shared" si="26"/>
        <v>0</v>
      </c>
      <c r="M58" s="398">
        <f t="shared" si="26"/>
        <v>0</v>
      </c>
      <c r="N58" s="398">
        <f t="shared" si="26"/>
        <v>0</v>
      </c>
      <c r="O58" s="398">
        <f t="shared" si="26"/>
        <v>0</v>
      </c>
      <c r="P58" s="84"/>
      <c r="Q58" s="84"/>
      <c r="R58" s="84"/>
      <c r="S58" s="84">
        <f t="shared" ref="S58:X58" si="27">S60</f>
        <v>0</v>
      </c>
      <c r="T58" s="84">
        <f t="shared" si="27"/>
        <v>0</v>
      </c>
      <c r="U58" s="84">
        <f t="shared" si="27"/>
        <v>0</v>
      </c>
      <c r="V58" s="84">
        <f t="shared" si="27"/>
        <v>0</v>
      </c>
      <c r="W58" s="84">
        <f t="shared" si="27"/>
        <v>0</v>
      </c>
      <c r="X58" s="427">
        <f t="shared" si="27"/>
        <v>0</v>
      </c>
      <c r="Y58" s="84">
        <f t="shared" ref="Y58:AA58" si="28">Y60</f>
        <v>0</v>
      </c>
      <c r="Z58" s="84">
        <f t="shared" si="28"/>
        <v>0</v>
      </c>
      <c r="AA58" s="427">
        <f t="shared" si="28"/>
        <v>0</v>
      </c>
      <c r="AB58" s="275"/>
    </row>
    <row r="59" spans="1:28" s="222" customFormat="1" ht="12.75" customHeight="1" x14ac:dyDescent="0.15">
      <c r="A59" s="261"/>
      <c r="B59" s="153"/>
      <c r="C59" s="153"/>
      <c r="D59" s="85"/>
      <c r="E59" s="262" t="s">
        <v>74</v>
      </c>
      <c r="F59" s="85"/>
      <c r="G59" s="85"/>
      <c r="H59" s="85"/>
      <c r="I59" s="85"/>
      <c r="J59" s="85"/>
      <c r="K59" s="85"/>
      <c r="L59" s="85"/>
      <c r="M59" s="399"/>
      <c r="N59" s="399"/>
      <c r="O59" s="399"/>
      <c r="P59" s="85"/>
      <c r="Q59" s="85"/>
      <c r="R59" s="85"/>
      <c r="S59" s="85"/>
      <c r="T59" s="85"/>
      <c r="U59" s="85"/>
      <c r="V59" s="85"/>
      <c r="W59" s="85"/>
      <c r="X59" s="428"/>
      <c r="Y59" s="85"/>
      <c r="Z59" s="85"/>
      <c r="AA59" s="428"/>
      <c r="AB59" s="195"/>
    </row>
    <row r="60" spans="1:28" s="194" customFormat="1" ht="22.9" customHeight="1" x14ac:dyDescent="0.15">
      <c r="A60" s="268"/>
      <c r="B60" s="239"/>
      <c r="C60" s="239"/>
      <c r="D60" s="269"/>
      <c r="E60" s="262" t="s">
        <v>278</v>
      </c>
      <c r="F60" s="86"/>
      <c r="G60" s="86">
        <f t="shared" ref="G60:O60" si="29">SUM(G61:G67)</f>
        <v>0</v>
      </c>
      <c r="H60" s="86">
        <f t="shared" si="29"/>
        <v>0</v>
      </c>
      <c r="I60" s="86">
        <f t="shared" si="29"/>
        <v>0</v>
      </c>
      <c r="J60" s="86">
        <f t="shared" si="29"/>
        <v>0</v>
      </c>
      <c r="K60" s="86">
        <f t="shared" si="29"/>
        <v>0</v>
      </c>
      <c r="L60" s="86">
        <f t="shared" si="29"/>
        <v>0</v>
      </c>
      <c r="M60" s="397">
        <f t="shared" si="29"/>
        <v>0</v>
      </c>
      <c r="N60" s="397">
        <f t="shared" si="29"/>
        <v>0</v>
      </c>
      <c r="O60" s="397">
        <f t="shared" si="29"/>
        <v>0</v>
      </c>
      <c r="P60" s="86"/>
      <c r="Q60" s="86"/>
      <c r="R60" s="86"/>
      <c r="S60" s="86">
        <f t="shared" ref="S60:X60" si="30">SUM(S61:S67)</f>
        <v>0</v>
      </c>
      <c r="T60" s="86">
        <f t="shared" si="30"/>
        <v>0</v>
      </c>
      <c r="U60" s="86">
        <f t="shared" si="30"/>
        <v>0</v>
      </c>
      <c r="V60" s="86">
        <f t="shared" si="30"/>
        <v>0</v>
      </c>
      <c r="W60" s="86">
        <f t="shared" si="30"/>
        <v>0</v>
      </c>
      <c r="X60" s="426">
        <f t="shared" si="30"/>
        <v>0</v>
      </c>
      <c r="Y60" s="86">
        <f t="shared" ref="Y60:AA60" si="31">SUM(Y61:Y67)</f>
        <v>0</v>
      </c>
      <c r="Z60" s="86">
        <f t="shared" si="31"/>
        <v>0</v>
      </c>
      <c r="AA60" s="426">
        <f t="shared" si="31"/>
        <v>0</v>
      </c>
      <c r="AB60" s="192"/>
    </row>
    <row r="61" spans="1:28" s="194" customFormat="1" ht="13.9" customHeight="1" x14ac:dyDescent="0.15">
      <c r="A61" s="268"/>
      <c r="B61" s="239"/>
      <c r="C61" s="239"/>
      <c r="D61" s="269"/>
      <c r="E61" s="276" t="s">
        <v>29</v>
      </c>
      <c r="F61" s="100">
        <v>4231</v>
      </c>
      <c r="G61" s="162">
        <f>H61+I61</f>
        <v>0</v>
      </c>
      <c r="H61" s="162">
        <v>0</v>
      </c>
      <c r="I61" s="162">
        <v>0</v>
      </c>
      <c r="J61" s="162">
        <f>K61+L61</f>
        <v>0</v>
      </c>
      <c r="K61" s="162">
        <v>0</v>
      </c>
      <c r="L61" s="162">
        <v>0</v>
      </c>
      <c r="M61" s="385">
        <f t="shared" ref="M61:M67" si="32">N61+O61</f>
        <v>0</v>
      </c>
      <c r="N61" s="385">
        <v>0</v>
      </c>
      <c r="O61" s="385">
        <v>0</v>
      </c>
      <c r="P61" s="162"/>
      <c r="Q61" s="162"/>
      <c r="R61" s="162"/>
      <c r="S61" s="164">
        <f t="shared" ref="S61:S67" si="33">T61+U61</f>
        <v>0</v>
      </c>
      <c r="T61" s="164">
        <v>0</v>
      </c>
      <c r="U61" s="164">
        <v>0</v>
      </c>
      <c r="V61" s="164">
        <f t="shared" ref="V61:V67" si="34">W61+X61</f>
        <v>0</v>
      </c>
      <c r="W61" s="164">
        <v>0</v>
      </c>
      <c r="X61" s="327">
        <v>0</v>
      </c>
      <c r="Y61" s="164">
        <f t="shared" ref="Y61:Y67" si="35">Z61+AA61</f>
        <v>0</v>
      </c>
      <c r="Z61" s="164">
        <v>0</v>
      </c>
      <c r="AA61" s="327">
        <v>0</v>
      </c>
      <c r="AB61" s="192"/>
    </row>
    <row r="62" spans="1:28" s="194" customFormat="1" ht="12" customHeight="1" x14ac:dyDescent="0.15">
      <c r="A62" s="268"/>
      <c r="B62" s="239"/>
      <c r="C62" s="239"/>
      <c r="D62" s="269"/>
      <c r="E62" s="277" t="s">
        <v>16</v>
      </c>
      <c r="F62" s="100">
        <v>4232</v>
      </c>
      <c r="G62" s="161">
        <f t="shared" ref="G62:G67" si="36">H62+I62</f>
        <v>0</v>
      </c>
      <c r="H62" s="161"/>
      <c r="I62" s="161">
        <v>0</v>
      </c>
      <c r="J62" s="161">
        <f t="shared" ref="J62:J67" si="37">K62+L62</f>
        <v>0</v>
      </c>
      <c r="K62" s="161">
        <v>0</v>
      </c>
      <c r="L62" s="161">
        <v>0</v>
      </c>
      <c r="M62" s="385">
        <f t="shared" si="32"/>
        <v>0</v>
      </c>
      <c r="N62" s="385">
        <v>0</v>
      </c>
      <c r="O62" s="385">
        <v>0</v>
      </c>
      <c r="P62" s="162"/>
      <c r="Q62" s="162"/>
      <c r="R62" s="162"/>
      <c r="S62" s="164">
        <f t="shared" si="33"/>
        <v>0</v>
      </c>
      <c r="T62" s="164">
        <v>0</v>
      </c>
      <c r="U62" s="164">
        <v>0</v>
      </c>
      <c r="V62" s="164">
        <f t="shared" si="34"/>
        <v>0</v>
      </c>
      <c r="W62" s="164">
        <v>0</v>
      </c>
      <c r="X62" s="327">
        <v>0</v>
      </c>
      <c r="Y62" s="164">
        <f t="shared" si="35"/>
        <v>0</v>
      </c>
      <c r="Z62" s="164">
        <v>0</v>
      </c>
      <c r="AA62" s="327">
        <v>0</v>
      </c>
      <c r="AB62" s="192"/>
    </row>
    <row r="63" spans="1:28" s="194" customFormat="1" ht="12" customHeight="1" x14ac:dyDescent="0.15">
      <c r="A63" s="268"/>
      <c r="B63" s="239"/>
      <c r="C63" s="239"/>
      <c r="D63" s="269"/>
      <c r="E63" s="277" t="s">
        <v>827</v>
      </c>
      <c r="F63" s="100">
        <v>4236</v>
      </c>
      <c r="G63" s="161">
        <f t="shared" si="36"/>
        <v>0</v>
      </c>
      <c r="H63" s="161"/>
      <c r="I63" s="161">
        <v>0</v>
      </c>
      <c r="J63" s="161">
        <f t="shared" si="37"/>
        <v>0</v>
      </c>
      <c r="K63" s="161">
        <v>0</v>
      </c>
      <c r="L63" s="161">
        <v>0</v>
      </c>
      <c r="M63" s="385">
        <f t="shared" si="32"/>
        <v>0</v>
      </c>
      <c r="N63" s="385">
        <v>0</v>
      </c>
      <c r="O63" s="385">
        <v>0</v>
      </c>
      <c r="P63" s="162"/>
      <c r="Q63" s="162"/>
      <c r="R63" s="162"/>
      <c r="S63" s="164">
        <f t="shared" si="33"/>
        <v>0</v>
      </c>
      <c r="T63" s="164">
        <v>0</v>
      </c>
      <c r="U63" s="164">
        <v>0</v>
      </c>
      <c r="V63" s="164">
        <f t="shared" si="34"/>
        <v>0</v>
      </c>
      <c r="W63" s="164">
        <v>0</v>
      </c>
      <c r="X63" s="327">
        <v>0</v>
      </c>
      <c r="Y63" s="164">
        <f t="shared" si="35"/>
        <v>0</v>
      </c>
      <c r="Z63" s="164">
        <v>0</v>
      </c>
      <c r="AA63" s="327">
        <v>0</v>
      </c>
      <c r="AB63" s="192"/>
    </row>
    <row r="64" spans="1:28" s="194" customFormat="1" ht="12" customHeight="1" x14ac:dyDescent="0.15">
      <c r="A64" s="268"/>
      <c r="B64" s="239"/>
      <c r="C64" s="239"/>
      <c r="D64" s="269"/>
      <c r="E64" s="277" t="s">
        <v>17</v>
      </c>
      <c r="F64" s="100">
        <v>4237</v>
      </c>
      <c r="G64" s="161">
        <f t="shared" si="36"/>
        <v>0</v>
      </c>
      <c r="H64" s="161"/>
      <c r="I64" s="161">
        <v>0</v>
      </c>
      <c r="J64" s="161">
        <f t="shared" si="37"/>
        <v>0</v>
      </c>
      <c r="K64" s="161">
        <v>0</v>
      </c>
      <c r="L64" s="161">
        <v>0</v>
      </c>
      <c r="M64" s="385">
        <f t="shared" si="32"/>
        <v>0</v>
      </c>
      <c r="N64" s="385">
        <v>0</v>
      </c>
      <c r="O64" s="385">
        <v>0</v>
      </c>
      <c r="P64" s="162"/>
      <c r="Q64" s="162"/>
      <c r="R64" s="162"/>
      <c r="S64" s="164">
        <f t="shared" si="33"/>
        <v>0</v>
      </c>
      <c r="T64" s="164">
        <v>0</v>
      </c>
      <c r="U64" s="164">
        <v>0</v>
      </c>
      <c r="V64" s="164">
        <f t="shared" si="34"/>
        <v>0</v>
      </c>
      <c r="W64" s="164">
        <v>0</v>
      </c>
      <c r="X64" s="327">
        <v>0</v>
      </c>
      <c r="Y64" s="164">
        <f t="shared" si="35"/>
        <v>0</v>
      </c>
      <c r="Z64" s="164">
        <v>0</v>
      </c>
      <c r="AA64" s="327">
        <v>0</v>
      </c>
      <c r="AB64" s="192"/>
    </row>
    <row r="65" spans="1:28" s="194" customFormat="1" ht="12" customHeight="1" x14ac:dyDescent="0.15">
      <c r="A65" s="268"/>
      <c r="B65" s="239"/>
      <c r="C65" s="239"/>
      <c r="D65" s="269"/>
      <c r="E65" s="271" t="s">
        <v>489</v>
      </c>
      <c r="F65" s="100" t="s">
        <v>490</v>
      </c>
      <c r="G65" s="161">
        <f t="shared" si="36"/>
        <v>0</v>
      </c>
      <c r="H65" s="161"/>
      <c r="I65" s="161">
        <v>0</v>
      </c>
      <c r="J65" s="161">
        <f t="shared" si="37"/>
        <v>0</v>
      </c>
      <c r="K65" s="161">
        <v>0</v>
      </c>
      <c r="L65" s="161">
        <v>0</v>
      </c>
      <c r="M65" s="385">
        <f t="shared" si="32"/>
        <v>0</v>
      </c>
      <c r="N65" s="385">
        <v>0</v>
      </c>
      <c r="O65" s="385">
        <v>0</v>
      </c>
      <c r="P65" s="162"/>
      <c r="Q65" s="162"/>
      <c r="R65" s="162"/>
      <c r="S65" s="164">
        <f t="shared" si="33"/>
        <v>0</v>
      </c>
      <c r="T65" s="164">
        <v>0</v>
      </c>
      <c r="U65" s="164">
        <v>0</v>
      </c>
      <c r="V65" s="164">
        <f t="shared" si="34"/>
        <v>0</v>
      </c>
      <c r="W65" s="164">
        <v>0</v>
      </c>
      <c r="X65" s="327">
        <v>0</v>
      </c>
      <c r="Y65" s="164">
        <f t="shared" si="35"/>
        <v>0</v>
      </c>
      <c r="Z65" s="164">
        <v>0</v>
      </c>
      <c r="AA65" s="327">
        <v>0</v>
      </c>
      <c r="AB65" s="192"/>
    </row>
    <row r="66" spans="1:28" s="194" customFormat="1" ht="12" customHeight="1" x14ac:dyDescent="0.15">
      <c r="A66" s="268"/>
      <c r="B66" s="239"/>
      <c r="C66" s="239"/>
      <c r="D66" s="269"/>
      <c r="E66" s="271" t="s">
        <v>827</v>
      </c>
      <c r="F66" s="100">
        <v>4267</v>
      </c>
      <c r="G66" s="161">
        <f t="shared" si="36"/>
        <v>0</v>
      </c>
      <c r="H66" s="161"/>
      <c r="I66" s="161">
        <v>0</v>
      </c>
      <c r="J66" s="161">
        <f t="shared" si="37"/>
        <v>0</v>
      </c>
      <c r="K66" s="161">
        <v>0</v>
      </c>
      <c r="L66" s="161">
        <v>0</v>
      </c>
      <c r="M66" s="385">
        <f t="shared" si="32"/>
        <v>0</v>
      </c>
      <c r="N66" s="385">
        <v>0</v>
      </c>
      <c r="O66" s="385">
        <v>0</v>
      </c>
      <c r="P66" s="162"/>
      <c r="Q66" s="162"/>
      <c r="R66" s="162"/>
      <c r="S66" s="164">
        <f t="shared" si="33"/>
        <v>0</v>
      </c>
      <c r="T66" s="164">
        <v>0</v>
      </c>
      <c r="U66" s="164">
        <v>0</v>
      </c>
      <c r="V66" s="164">
        <f t="shared" si="34"/>
        <v>0</v>
      </c>
      <c r="W66" s="164">
        <v>0</v>
      </c>
      <c r="X66" s="327">
        <v>0</v>
      </c>
      <c r="Y66" s="164">
        <f t="shared" si="35"/>
        <v>0</v>
      </c>
      <c r="Z66" s="164">
        <v>0</v>
      </c>
      <c r="AA66" s="327">
        <v>0</v>
      </c>
      <c r="AB66" s="192"/>
    </row>
    <row r="67" spans="1:28" s="194" customFormat="1" ht="12" customHeight="1" x14ac:dyDescent="0.15">
      <c r="A67" s="268"/>
      <c r="B67" s="239"/>
      <c r="C67" s="239"/>
      <c r="D67" s="269"/>
      <c r="E67" s="271" t="s">
        <v>18</v>
      </c>
      <c r="F67" s="100">
        <v>4269</v>
      </c>
      <c r="G67" s="161">
        <f t="shared" si="36"/>
        <v>0</v>
      </c>
      <c r="H67" s="161"/>
      <c r="I67" s="161">
        <v>0</v>
      </c>
      <c r="J67" s="161">
        <f t="shared" si="37"/>
        <v>0</v>
      </c>
      <c r="K67" s="161">
        <v>0</v>
      </c>
      <c r="L67" s="161">
        <v>0</v>
      </c>
      <c r="M67" s="385">
        <f t="shared" si="32"/>
        <v>0</v>
      </c>
      <c r="N67" s="385">
        <v>0</v>
      </c>
      <c r="O67" s="385">
        <v>0</v>
      </c>
      <c r="P67" s="162"/>
      <c r="Q67" s="162"/>
      <c r="R67" s="162"/>
      <c r="S67" s="164">
        <f t="shared" si="33"/>
        <v>0</v>
      </c>
      <c r="T67" s="164">
        <v>0</v>
      </c>
      <c r="U67" s="164">
        <v>0</v>
      </c>
      <c r="V67" s="164">
        <f t="shared" si="34"/>
        <v>0</v>
      </c>
      <c r="W67" s="164">
        <v>0</v>
      </c>
      <c r="X67" s="327">
        <v>0</v>
      </c>
      <c r="Y67" s="164">
        <f t="shared" si="35"/>
        <v>0</v>
      </c>
      <c r="Z67" s="164">
        <v>0</v>
      </c>
      <c r="AA67" s="327">
        <v>0</v>
      </c>
      <c r="AB67" s="192"/>
    </row>
    <row r="68" spans="1:28" s="265" customFormat="1" ht="16.899999999999999" customHeight="1" x14ac:dyDescent="0.15">
      <c r="A68" s="213" t="s">
        <v>275</v>
      </c>
      <c r="B68" s="214" t="s">
        <v>263</v>
      </c>
      <c r="C68" s="214" t="s">
        <v>273</v>
      </c>
      <c r="D68" s="214" t="s">
        <v>264</v>
      </c>
      <c r="E68" s="263" t="s">
        <v>276</v>
      </c>
      <c r="F68" s="87"/>
      <c r="G68" s="87">
        <f>G70</f>
        <v>0</v>
      </c>
      <c r="H68" s="87">
        <f t="shared" ref="H68:O68" si="38">H70</f>
        <v>0</v>
      </c>
      <c r="I68" s="87">
        <f t="shared" si="38"/>
        <v>0</v>
      </c>
      <c r="J68" s="87">
        <f t="shared" si="38"/>
        <v>1999</v>
      </c>
      <c r="K68" s="87">
        <f t="shared" si="38"/>
        <v>1999</v>
      </c>
      <c r="L68" s="87">
        <f t="shared" si="38"/>
        <v>0</v>
      </c>
      <c r="M68" s="395">
        <f t="shared" si="38"/>
        <v>1999</v>
      </c>
      <c r="N68" s="395">
        <f t="shared" si="38"/>
        <v>1999</v>
      </c>
      <c r="O68" s="395">
        <f t="shared" si="38"/>
        <v>0</v>
      </c>
      <c r="P68" s="87"/>
      <c r="Q68" s="87"/>
      <c r="R68" s="87"/>
      <c r="S68" s="87">
        <f t="shared" ref="S68:X68" si="39">S70</f>
        <v>1999</v>
      </c>
      <c r="T68" s="87">
        <f t="shared" si="39"/>
        <v>1999</v>
      </c>
      <c r="U68" s="87">
        <f t="shared" si="39"/>
        <v>0</v>
      </c>
      <c r="V68" s="87">
        <f t="shared" si="39"/>
        <v>1999</v>
      </c>
      <c r="W68" s="87">
        <f t="shared" si="39"/>
        <v>1999</v>
      </c>
      <c r="X68" s="424">
        <f t="shared" si="39"/>
        <v>0</v>
      </c>
      <c r="Y68" s="87">
        <f t="shared" ref="Y68:AA68" si="40">Y70</f>
        <v>1999</v>
      </c>
      <c r="Z68" s="87">
        <f t="shared" si="40"/>
        <v>1999</v>
      </c>
      <c r="AA68" s="424">
        <f t="shared" si="40"/>
        <v>0</v>
      </c>
      <c r="AB68" s="264"/>
    </row>
    <row r="69" spans="1:28" s="222" customFormat="1" ht="12.75" customHeight="1" x14ac:dyDescent="0.15">
      <c r="A69" s="261"/>
      <c r="B69" s="153"/>
      <c r="C69" s="153"/>
      <c r="D69" s="85"/>
      <c r="E69" s="262" t="s">
        <v>269</v>
      </c>
      <c r="F69" s="85"/>
      <c r="G69" s="85"/>
      <c r="H69" s="85"/>
      <c r="I69" s="85"/>
      <c r="J69" s="85"/>
      <c r="K69" s="85"/>
      <c r="L69" s="85"/>
      <c r="M69" s="393"/>
      <c r="N69" s="393"/>
      <c r="O69" s="393"/>
      <c r="P69" s="224"/>
      <c r="Q69" s="224"/>
      <c r="R69" s="224"/>
      <c r="S69" s="224"/>
      <c r="T69" s="224"/>
      <c r="U69" s="224"/>
      <c r="V69" s="224"/>
      <c r="W69" s="224"/>
      <c r="X69" s="423"/>
      <c r="Y69" s="224"/>
      <c r="Z69" s="224"/>
      <c r="AA69" s="423"/>
      <c r="AB69" s="195"/>
    </row>
    <row r="70" spans="1:28" s="222" customFormat="1" ht="24" customHeight="1" x14ac:dyDescent="0.15">
      <c r="A70" s="196" t="s">
        <v>277</v>
      </c>
      <c r="B70" s="197" t="s">
        <v>263</v>
      </c>
      <c r="C70" s="197" t="s">
        <v>273</v>
      </c>
      <c r="D70" s="197" t="s">
        <v>267</v>
      </c>
      <c r="E70" s="262" t="s">
        <v>278</v>
      </c>
      <c r="F70" s="85"/>
      <c r="G70" s="88">
        <f>G72</f>
        <v>0</v>
      </c>
      <c r="H70" s="88"/>
      <c r="I70" s="88">
        <f t="shared" ref="I70:O70" si="41">I72</f>
        <v>0</v>
      </c>
      <c r="J70" s="88">
        <f t="shared" si="41"/>
        <v>1999</v>
      </c>
      <c r="K70" s="88">
        <f t="shared" si="41"/>
        <v>1999</v>
      </c>
      <c r="L70" s="88">
        <f t="shared" si="41"/>
        <v>0</v>
      </c>
      <c r="M70" s="389">
        <f t="shared" si="41"/>
        <v>1999</v>
      </c>
      <c r="N70" s="389">
        <f t="shared" si="41"/>
        <v>1999</v>
      </c>
      <c r="O70" s="389">
        <f t="shared" si="41"/>
        <v>0</v>
      </c>
      <c r="P70" s="162"/>
      <c r="Q70" s="162"/>
      <c r="R70" s="162"/>
      <c r="S70" s="88">
        <f t="shared" ref="S70:X70" si="42">S72</f>
        <v>1999</v>
      </c>
      <c r="T70" s="88">
        <f t="shared" si="42"/>
        <v>1999</v>
      </c>
      <c r="U70" s="88">
        <f t="shared" si="42"/>
        <v>0</v>
      </c>
      <c r="V70" s="88">
        <f t="shared" si="42"/>
        <v>1999</v>
      </c>
      <c r="W70" s="88">
        <f t="shared" si="42"/>
        <v>1999</v>
      </c>
      <c r="X70" s="412">
        <f t="shared" si="42"/>
        <v>0</v>
      </c>
      <c r="Y70" s="88">
        <f t="shared" ref="Y70:AA70" si="43">Y72</f>
        <v>1999</v>
      </c>
      <c r="Z70" s="88">
        <f t="shared" si="43"/>
        <v>1999</v>
      </c>
      <c r="AA70" s="412">
        <f t="shared" si="43"/>
        <v>0</v>
      </c>
      <c r="AB70" s="195"/>
    </row>
    <row r="71" spans="1:28" s="222" customFormat="1" ht="12.75" customHeight="1" x14ac:dyDescent="0.15">
      <c r="A71" s="261"/>
      <c r="B71" s="153"/>
      <c r="C71" s="153"/>
      <c r="D71" s="85"/>
      <c r="E71" s="262" t="s">
        <v>74</v>
      </c>
      <c r="F71" s="85"/>
      <c r="G71" s="85"/>
      <c r="H71" s="85"/>
      <c r="I71" s="85"/>
      <c r="J71" s="85"/>
      <c r="K71" s="85"/>
      <c r="L71" s="85"/>
      <c r="M71" s="393"/>
      <c r="N71" s="393"/>
      <c r="O71" s="393"/>
      <c r="P71" s="224"/>
      <c r="Q71" s="224"/>
      <c r="R71" s="224"/>
      <c r="S71" s="224"/>
      <c r="T71" s="224"/>
      <c r="U71" s="224"/>
      <c r="V71" s="224"/>
      <c r="W71" s="224"/>
      <c r="X71" s="423"/>
      <c r="Y71" s="224"/>
      <c r="Z71" s="224"/>
      <c r="AA71" s="423"/>
      <c r="AB71" s="195"/>
    </row>
    <row r="72" spans="1:28" s="194" customFormat="1" ht="46.5" customHeight="1" x14ac:dyDescent="0.15">
      <c r="A72" s="268"/>
      <c r="B72" s="239"/>
      <c r="C72" s="239"/>
      <c r="D72" s="269"/>
      <c r="E72" s="263" t="s">
        <v>700</v>
      </c>
      <c r="F72" s="86"/>
      <c r="G72" s="86">
        <f t="shared" ref="G72:O72" si="44">SUM(G73:G77)</f>
        <v>0</v>
      </c>
      <c r="H72" s="86">
        <f t="shared" si="44"/>
        <v>0</v>
      </c>
      <c r="I72" s="86">
        <f t="shared" si="44"/>
        <v>0</v>
      </c>
      <c r="J72" s="86">
        <f t="shared" si="44"/>
        <v>1999</v>
      </c>
      <c r="K72" s="86">
        <f t="shared" si="44"/>
        <v>1999</v>
      </c>
      <c r="L72" s="86">
        <f t="shared" si="44"/>
        <v>0</v>
      </c>
      <c r="M72" s="397">
        <f t="shared" si="44"/>
        <v>1999</v>
      </c>
      <c r="N72" s="397">
        <f t="shared" si="44"/>
        <v>1999</v>
      </c>
      <c r="O72" s="397">
        <f t="shared" si="44"/>
        <v>0</v>
      </c>
      <c r="P72" s="86"/>
      <c r="Q72" s="86"/>
      <c r="R72" s="86"/>
      <c r="S72" s="86">
        <f t="shared" ref="S72:X72" si="45">SUM(S73:S77)</f>
        <v>1999</v>
      </c>
      <c r="T72" s="86">
        <f t="shared" si="45"/>
        <v>1999</v>
      </c>
      <c r="U72" s="86">
        <f t="shared" si="45"/>
        <v>0</v>
      </c>
      <c r="V72" s="86">
        <f t="shared" si="45"/>
        <v>1999</v>
      </c>
      <c r="W72" s="86">
        <f t="shared" si="45"/>
        <v>1999</v>
      </c>
      <c r="X72" s="426">
        <f t="shared" si="45"/>
        <v>0</v>
      </c>
      <c r="Y72" s="86">
        <f t="shared" ref="Y72:AA72" si="46">SUM(Y73:Y77)</f>
        <v>1999</v>
      </c>
      <c r="Z72" s="86">
        <f t="shared" si="46"/>
        <v>1999</v>
      </c>
      <c r="AA72" s="426">
        <f t="shared" si="46"/>
        <v>0</v>
      </c>
      <c r="AB72" s="192"/>
    </row>
    <row r="73" spans="1:28" s="222" customFormat="1" ht="12.75" customHeight="1" x14ac:dyDescent="0.15">
      <c r="A73" s="261"/>
      <c r="B73" s="153"/>
      <c r="C73" s="153"/>
      <c r="D73" s="85"/>
      <c r="E73" s="262" t="s">
        <v>452</v>
      </c>
      <c r="F73" s="197" t="s">
        <v>451</v>
      </c>
      <c r="G73" s="161">
        <f>H73+I73</f>
        <v>0</v>
      </c>
      <c r="H73" s="161"/>
      <c r="I73" s="161">
        <v>0</v>
      </c>
      <c r="J73" s="161">
        <f>K73+L73</f>
        <v>1999</v>
      </c>
      <c r="K73" s="161">
        <v>1999</v>
      </c>
      <c r="L73" s="161">
        <v>0</v>
      </c>
      <c r="M73" s="385">
        <f>N73+O73</f>
        <v>1999</v>
      </c>
      <c r="N73" s="385">
        <v>1999</v>
      </c>
      <c r="O73" s="385">
        <v>0</v>
      </c>
      <c r="P73" s="162"/>
      <c r="Q73" s="162"/>
      <c r="R73" s="162"/>
      <c r="S73" s="164">
        <f>T73+U73</f>
        <v>1999</v>
      </c>
      <c r="T73" s="164">
        <v>1999</v>
      </c>
      <c r="U73" s="164">
        <v>0</v>
      </c>
      <c r="V73" s="164">
        <f>W73+X73</f>
        <v>1999</v>
      </c>
      <c r="W73" s="164">
        <v>1999</v>
      </c>
      <c r="X73" s="327">
        <v>0</v>
      </c>
      <c r="Y73" s="164">
        <f>Z73+AA73</f>
        <v>1999</v>
      </c>
      <c r="Z73" s="164">
        <v>1999</v>
      </c>
      <c r="AA73" s="327">
        <v>0</v>
      </c>
      <c r="AB73" s="195"/>
    </row>
    <row r="74" spans="1:28" s="222" customFormat="1" ht="12.75" customHeight="1" x14ac:dyDescent="0.15">
      <c r="A74" s="261"/>
      <c r="B74" s="153"/>
      <c r="C74" s="153"/>
      <c r="D74" s="85"/>
      <c r="E74" s="262" t="s">
        <v>460</v>
      </c>
      <c r="F74" s="197" t="s">
        <v>459</v>
      </c>
      <c r="G74" s="161">
        <f>H74+I74</f>
        <v>0</v>
      </c>
      <c r="H74" s="161"/>
      <c r="I74" s="161">
        <v>0</v>
      </c>
      <c r="J74" s="161">
        <f>K74+L74</f>
        <v>0</v>
      </c>
      <c r="K74" s="161">
        <v>0</v>
      </c>
      <c r="L74" s="161">
        <v>0</v>
      </c>
      <c r="M74" s="385">
        <f>N74+O74</f>
        <v>0</v>
      </c>
      <c r="N74" s="385">
        <v>0</v>
      </c>
      <c r="O74" s="385">
        <v>0</v>
      </c>
      <c r="P74" s="162"/>
      <c r="Q74" s="162"/>
      <c r="R74" s="162"/>
      <c r="S74" s="164">
        <f>T74+U74</f>
        <v>0</v>
      </c>
      <c r="T74" s="164">
        <v>0</v>
      </c>
      <c r="U74" s="164">
        <v>0</v>
      </c>
      <c r="V74" s="164">
        <f>W74+X74</f>
        <v>0</v>
      </c>
      <c r="W74" s="164">
        <v>0</v>
      </c>
      <c r="X74" s="327">
        <v>0</v>
      </c>
      <c r="Y74" s="164">
        <f>Z74+AA74</f>
        <v>0</v>
      </c>
      <c r="Z74" s="164">
        <v>0</v>
      </c>
      <c r="AA74" s="327">
        <v>0</v>
      </c>
      <c r="AB74" s="195"/>
    </row>
    <row r="75" spans="1:28" s="222" customFormat="1" ht="12.75" customHeight="1" x14ac:dyDescent="0.15">
      <c r="A75" s="261"/>
      <c r="B75" s="153"/>
      <c r="C75" s="153"/>
      <c r="D75" s="85"/>
      <c r="E75" s="262" t="s">
        <v>825</v>
      </c>
      <c r="F75" s="197">
        <v>4217</v>
      </c>
      <c r="G75" s="161">
        <f>H75+I75</f>
        <v>0</v>
      </c>
      <c r="H75" s="161"/>
      <c r="I75" s="161">
        <v>0</v>
      </c>
      <c r="J75" s="161">
        <f>K75+L75</f>
        <v>0</v>
      </c>
      <c r="K75" s="161">
        <v>0</v>
      </c>
      <c r="L75" s="161">
        <v>0</v>
      </c>
      <c r="M75" s="385">
        <f>N75+O75</f>
        <v>0</v>
      </c>
      <c r="N75" s="385">
        <v>0</v>
      </c>
      <c r="O75" s="385">
        <v>0</v>
      </c>
      <c r="P75" s="162"/>
      <c r="Q75" s="162"/>
      <c r="R75" s="162"/>
      <c r="S75" s="164">
        <f>T75+U75</f>
        <v>0</v>
      </c>
      <c r="T75" s="164">
        <v>0</v>
      </c>
      <c r="U75" s="164">
        <v>0</v>
      </c>
      <c r="V75" s="164">
        <f>W75+X75</f>
        <v>0</v>
      </c>
      <c r="W75" s="164">
        <v>0</v>
      </c>
      <c r="X75" s="327">
        <v>0</v>
      </c>
      <c r="Y75" s="164">
        <f>Z75+AA75</f>
        <v>0</v>
      </c>
      <c r="Z75" s="164">
        <v>0</v>
      </c>
      <c r="AA75" s="327">
        <v>0</v>
      </c>
      <c r="AB75" s="195"/>
    </row>
    <row r="76" spans="1:28" s="222" customFormat="1" ht="12.75" customHeight="1" x14ac:dyDescent="0.15">
      <c r="A76" s="261"/>
      <c r="B76" s="153"/>
      <c r="C76" s="153"/>
      <c r="D76" s="85"/>
      <c r="E76" s="262" t="s">
        <v>19</v>
      </c>
      <c r="F76" s="197">
        <v>4241</v>
      </c>
      <c r="G76" s="161">
        <f>H76+I76</f>
        <v>0</v>
      </c>
      <c r="H76" s="161"/>
      <c r="I76" s="161">
        <v>0</v>
      </c>
      <c r="J76" s="161">
        <f>K76+L76</f>
        <v>0</v>
      </c>
      <c r="K76" s="161">
        <v>0</v>
      </c>
      <c r="L76" s="161">
        <v>0</v>
      </c>
      <c r="M76" s="385">
        <f>N76+O76</f>
        <v>0</v>
      </c>
      <c r="N76" s="385">
        <v>0</v>
      </c>
      <c r="O76" s="385">
        <v>0</v>
      </c>
      <c r="P76" s="162"/>
      <c r="Q76" s="162"/>
      <c r="R76" s="162"/>
      <c r="S76" s="164">
        <f>T76+U76</f>
        <v>0</v>
      </c>
      <c r="T76" s="164">
        <v>0</v>
      </c>
      <c r="U76" s="164">
        <v>0</v>
      </c>
      <c r="V76" s="164">
        <f>W76+X76</f>
        <v>0</v>
      </c>
      <c r="W76" s="164">
        <v>0</v>
      </c>
      <c r="X76" s="327">
        <v>0</v>
      </c>
      <c r="Y76" s="164">
        <f>Z76+AA76</f>
        <v>0</v>
      </c>
      <c r="Z76" s="164">
        <v>0</v>
      </c>
      <c r="AA76" s="327">
        <v>0</v>
      </c>
      <c r="AB76" s="195"/>
    </row>
    <row r="77" spans="1:28" s="222" customFormat="1" ht="12.75" customHeight="1" x14ac:dyDescent="0.15">
      <c r="A77" s="261"/>
      <c r="B77" s="153"/>
      <c r="C77" s="153"/>
      <c r="D77" s="85"/>
      <c r="E77" s="262" t="s">
        <v>20</v>
      </c>
      <c r="F77" s="197">
        <v>4261</v>
      </c>
      <c r="G77" s="161">
        <f>H77+I77</f>
        <v>0</v>
      </c>
      <c r="H77" s="161"/>
      <c r="I77" s="161">
        <v>0</v>
      </c>
      <c r="J77" s="161">
        <f>K77+L77</f>
        <v>0</v>
      </c>
      <c r="K77" s="161">
        <v>0</v>
      </c>
      <c r="L77" s="161">
        <v>0</v>
      </c>
      <c r="M77" s="385">
        <f>N77+O77</f>
        <v>0</v>
      </c>
      <c r="N77" s="385">
        <v>0</v>
      </c>
      <c r="O77" s="385">
        <v>0</v>
      </c>
      <c r="P77" s="162"/>
      <c r="Q77" s="162"/>
      <c r="R77" s="162"/>
      <c r="S77" s="164">
        <f>T77+U77</f>
        <v>0</v>
      </c>
      <c r="T77" s="164">
        <v>0</v>
      </c>
      <c r="U77" s="164">
        <v>0</v>
      </c>
      <c r="V77" s="164">
        <f>W77+X77</f>
        <v>0</v>
      </c>
      <c r="W77" s="164">
        <v>0</v>
      </c>
      <c r="X77" s="327">
        <v>0</v>
      </c>
      <c r="Y77" s="164">
        <f>Z77+AA77</f>
        <v>0</v>
      </c>
      <c r="Z77" s="164">
        <v>0</v>
      </c>
      <c r="AA77" s="327">
        <v>0</v>
      </c>
      <c r="AB77" s="195"/>
    </row>
    <row r="78" spans="1:28" s="194" customFormat="1" ht="35.450000000000003" customHeight="1" x14ac:dyDescent="0.15">
      <c r="A78" s="190" t="s">
        <v>279</v>
      </c>
      <c r="B78" s="100" t="s">
        <v>263</v>
      </c>
      <c r="C78" s="100" t="s">
        <v>280</v>
      </c>
      <c r="D78" s="100" t="s">
        <v>264</v>
      </c>
      <c r="E78" s="263" t="s">
        <v>281</v>
      </c>
      <c r="F78" s="87"/>
      <c r="G78" s="87">
        <f>G80</f>
        <v>0</v>
      </c>
      <c r="H78" s="87">
        <f t="shared" ref="H78:O78" si="47">H80</f>
        <v>0</v>
      </c>
      <c r="I78" s="87">
        <f t="shared" si="47"/>
        <v>0</v>
      </c>
      <c r="J78" s="87">
        <f t="shared" si="47"/>
        <v>0</v>
      </c>
      <c r="K78" s="87">
        <f t="shared" si="47"/>
        <v>0</v>
      </c>
      <c r="L78" s="87">
        <f t="shared" si="47"/>
        <v>0</v>
      </c>
      <c r="M78" s="395">
        <f t="shared" si="47"/>
        <v>0</v>
      </c>
      <c r="N78" s="395">
        <f t="shared" si="47"/>
        <v>0</v>
      </c>
      <c r="O78" s="395">
        <f t="shared" si="47"/>
        <v>0</v>
      </c>
      <c r="P78" s="87"/>
      <c r="Q78" s="87"/>
      <c r="R78" s="87"/>
      <c r="S78" s="87">
        <f t="shared" ref="S78:X78" si="48">S80</f>
        <v>0</v>
      </c>
      <c r="T78" s="87">
        <f t="shared" si="48"/>
        <v>0</v>
      </c>
      <c r="U78" s="87">
        <f t="shared" si="48"/>
        <v>0</v>
      </c>
      <c r="V78" s="87">
        <f t="shared" si="48"/>
        <v>0</v>
      </c>
      <c r="W78" s="87">
        <f t="shared" si="48"/>
        <v>0</v>
      </c>
      <c r="X78" s="424">
        <f t="shared" si="48"/>
        <v>0</v>
      </c>
      <c r="Y78" s="87">
        <f t="shared" ref="Y78:AA78" si="49">Y80</f>
        <v>0</v>
      </c>
      <c r="Z78" s="87">
        <f t="shared" si="49"/>
        <v>0</v>
      </c>
      <c r="AA78" s="424">
        <f t="shared" si="49"/>
        <v>0</v>
      </c>
      <c r="AB78" s="192"/>
    </row>
    <row r="79" spans="1:28" s="222" customFormat="1" ht="12.75" customHeight="1" x14ac:dyDescent="0.15">
      <c r="A79" s="261"/>
      <c r="B79" s="153"/>
      <c r="C79" s="153"/>
      <c r="D79" s="85"/>
      <c r="E79" s="262" t="s">
        <v>269</v>
      </c>
      <c r="F79" s="85"/>
      <c r="G79" s="85"/>
      <c r="H79" s="85"/>
      <c r="I79" s="85"/>
      <c r="J79" s="85"/>
      <c r="K79" s="85"/>
      <c r="L79" s="85"/>
      <c r="M79" s="393"/>
      <c r="N79" s="393"/>
      <c r="O79" s="393"/>
      <c r="P79" s="224"/>
      <c r="Q79" s="224"/>
      <c r="R79" s="224"/>
      <c r="S79" s="224"/>
      <c r="T79" s="224"/>
      <c r="U79" s="224"/>
      <c r="V79" s="224"/>
      <c r="W79" s="224"/>
      <c r="X79" s="423"/>
      <c r="Y79" s="224"/>
      <c r="Z79" s="224"/>
      <c r="AA79" s="423"/>
      <c r="AB79" s="195"/>
    </row>
    <row r="80" spans="1:28" s="194" customFormat="1" ht="29.25" customHeight="1" x14ac:dyDescent="0.15">
      <c r="A80" s="190" t="s">
        <v>282</v>
      </c>
      <c r="B80" s="100" t="s">
        <v>263</v>
      </c>
      <c r="C80" s="100" t="s">
        <v>280</v>
      </c>
      <c r="D80" s="100" t="s">
        <v>267</v>
      </c>
      <c r="E80" s="271" t="s">
        <v>281</v>
      </c>
      <c r="F80" s="269"/>
      <c r="G80" s="269">
        <f t="shared" ref="G80:L80" si="50">G82+G84+G86</f>
        <v>0</v>
      </c>
      <c r="H80" s="269">
        <f t="shared" si="50"/>
        <v>0</v>
      </c>
      <c r="I80" s="269">
        <f t="shared" si="50"/>
        <v>0</v>
      </c>
      <c r="J80" s="269">
        <f t="shared" si="50"/>
        <v>0</v>
      </c>
      <c r="K80" s="269">
        <f t="shared" si="50"/>
        <v>0</v>
      </c>
      <c r="L80" s="269">
        <f t="shared" si="50"/>
        <v>0</v>
      </c>
      <c r="M80" s="385">
        <f>N80+O80</f>
        <v>0</v>
      </c>
      <c r="N80" s="385">
        <v>0</v>
      </c>
      <c r="O80" s="385">
        <v>0</v>
      </c>
      <c r="P80" s="162"/>
      <c r="Q80" s="162"/>
      <c r="R80" s="162"/>
      <c r="S80" s="164">
        <f>T80+U80</f>
        <v>0</v>
      </c>
      <c r="T80" s="164">
        <v>0</v>
      </c>
      <c r="U80" s="164">
        <v>0</v>
      </c>
      <c r="V80" s="164">
        <f>W80+X80</f>
        <v>0</v>
      </c>
      <c r="W80" s="164">
        <v>0</v>
      </c>
      <c r="X80" s="327">
        <v>0</v>
      </c>
      <c r="Y80" s="164">
        <f>Z80+AA80</f>
        <v>0</v>
      </c>
      <c r="Z80" s="164">
        <v>0</v>
      </c>
      <c r="AA80" s="327">
        <v>0</v>
      </c>
      <c r="AB80" s="192"/>
    </row>
    <row r="81" spans="1:28" s="222" customFormat="1" ht="12.75" customHeight="1" x14ac:dyDescent="0.15">
      <c r="A81" s="261"/>
      <c r="B81" s="153"/>
      <c r="C81" s="153"/>
      <c r="D81" s="85"/>
      <c r="E81" s="262" t="s">
        <v>74</v>
      </c>
      <c r="F81" s="85"/>
      <c r="G81" s="85"/>
      <c r="H81" s="85"/>
      <c r="I81" s="85"/>
      <c r="J81" s="85"/>
      <c r="K81" s="85"/>
      <c r="L81" s="85"/>
      <c r="M81" s="393"/>
      <c r="N81" s="393"/>
      <c r="O81" s="393"/>
      <c r="P81" s="224"/>
      <c r="Q81" s="224"/>
      <c r="R81" s="224"/>
      <c r="S81" s="224"/>
      <c r="T81" s="224"/>
      <c r="U81" s="224"/>
      <c r="V81" s="224"/>
      <c r="W81" s="224"/>
      <c r="X81" s="423"/>
      <c r="Y81" s="224"/>
      <c r="Z81" s="224"/>
      <c r="AA81" s="423"/>
      <c r="AB81" s="195"/>
    </row>
    <row r="82" spans="1:28" s="222" customFormat="1" ht="15" customHeight="1" x14ac:dyDescent="0.15">
      <c r="A82" s="261"/>
      <c r="B82" s="153"/>
      <c r="C82" s="153"/>
      <c r="D82" s="85"/>
      <c r="E82" s="278" t="s">
        <v>701</v>
      </c>
      <c r="F82" s="279"/>
      <c r="G82" s="279">
        <f t="shared" ref="G82:AA82" si="51">G83</f>
        <v>0</v>
      </c>
      <c r="H82" s="279">
        <f t="shared" si="51"/>
        <v>0</v>
      </c>
      <c r="I82" s="279">
        <f t="shared" si="51"/>
        <v>0</v>
      </c>
      <c r="J82" s="279">
        <f t="shared" si="51"/>
        <v>0</v>
      </c>
      <c r="K82" s="279">
        <f t="shared" si="51"/>
        <v>0</v>
      </c>
      <c r="L82" s="279">
        <f t="shared" si="51"/>
        <v>0</v>
      </c>
      <c r="M82" s="400">
        <f t="shared" si="51"/>
        <v>0</v>
      </c>
      <c r="N82" s="400">
        <f t="shared" si="51"/>
        <v>0</v>
      </c>
      <c r="O82" s="400">
        <f t="shared" si="51"/>
        <v>0</v>
      </c>
      <c r="P82" s="279"/>
      <c r="Q82" s="279"/>
      <c r="R82" s="279"/>
      <c r="S82" s="279">
        <f t="shared" si="51"/>
        <v>0</v>
      </c>
      <c r="T82" s="279">
        <f t="shared" si="51"/>
        <v>0</v>
      </c>
      <c r="U82" s="279">
        <f t="shared" si="51"/>
        <v>0</v>
      </c>
      <c r="V82" s="279">
        <f t="shared" si="51"/>
        <v>0</v>
      </c>
      <c r="W82" s="279">
        <f t="shared" si="51"/>
        <v>0</v>
      </c>
      <c r="X82" s="429">
        <f t="shared" si="51"/>
        <v>0</v>
      </c>
      <c r="Y82" s="279">
        <f t="shared" si="51"/>
        <v>0</v>
      </c>
      <c r="Z82" s="279">
        <f t="shared" si="51"/>
        <v>0</v>
      </c>
      <c r="AA82" s="429">
        <f t="shared" si="51"/>
        <v>0</v>
      </c>
      <c r="AB82" s="195"/>
    </row>
    <row r="83" spans="1:28" s="194" customFormat="1" ht="12.6" customHeight="1" x14ac:dyDescent="0.15">
      <c r="A83" s="268"/>
      <c r="B83" s="239"/>
      <c r="C83" s="239"/>
      <c r="D83" s="269"/>
      <c r="E83" s="271" t="s">
        <v>607</v>
      </c>
      <c r="F83" s="100" t="s">
        <v>606</v>
      </c>
      <c r="G83" s="161">
        <f>H83+I83</f>
        <v>0</v>
      </c>
      <c r="H83" s="161">
        <v>0</v>
      </c>
      <c r="I83" s="161">
        <v>0</v>
      </c>
      <c r="J83" s="161">
        <f>K83+L83</f>
        <v>0</v>
      </c>
      <c r="K83" s="161">
        <v>0</v>
      </c>
      <c r="L83" s="161">
        <v>0</v>
      </c>
      <c r="M83" s="385">
        <f>N83+O83</f>
        <v>0</v>
      </c>
      <c r="N83" s="385">
        <v>0</v>
      </c>
      <c r="O83" s="385">
        <v>0</v>
      </c>
      <c r="P83" s="162"/>
      <c r="Q83" s="162"/>
      <c r="R83" s="162"/>
      <c r="S83" s="164">
        <f>T83+U83</f>
        <v>0</v>
      </c>
      <c r="T83" s="164">
        <v>0</v>
      </c>
      <c r="U83" s="164">
        <v>0</v>
      </c>
      <c r="V83" s="164">
        <f>W83+X83</f>
        <v>0</v>
      </c>
      <c r="W83" s="164">
        <v>0</v>
      </c>
      <c r="X83" s="327">
        <v>0</v>
      </c>
      <c r="Y83" s="164">
        <f>Z83+AA83</f>
        <v>0</v>
      </c>
      <c r="Z83" s="164">
        <v>0</v>
      </c>
      <c r="AA83" s="327">
        <v>0</v>
      </c>
      <c r="AB83" s="192"/>
    </row>
    <row r="84" spans="1:28" s="222" customFormat="1" ht="22.9" customHeight="1" x14ac:dyDescent="0.15">
      <c r="A84" s="261"/>
      <c r="B84" s="153"/>
      <c r="C84" s="153"/>
      <c r="D84" s="85"/>
      <c r="E84" s="278" t="s">
        <v>702</v>
      </c>
      <c r="F84" s="279"/>
      <c r="G84" s="279">
        <f t="shared" ref="G84:AA84" si="52">G85</f>
        <v>0</v>
      </c>
      <c r="H84" s="279">
        <f t="shared" si="52"/>
        <v>0</v>
      </c>
      <c r="I84" s="279">
        <f t="shared" si="52"/>
        <v>0</v>
      </c>
      <c r="J84" s="279">
        <f t="shared" si="52"/>
        <v>0</v>
      </c>
      <c r="K84" s="279">
        <f t="shared" si="52"/>
        <v>0</v>
      </c>
      <c r="L84" s="279">
        <f t="shared" si="52"/>
        <v>0</v>
      </c>
      <c r="M84" s="400">
        <f t="shared" si="52"/>
        <v>0</v>
      </c>
      <c r="N84" s="400">
        <f t="shared" si="52"/>
        <v>0</v>
      </c>
      <c r="O84" s="400">
        <f t="shared" si="52"/>
        <v>0</v>
      </c>
      <c r="P84" s="279"/>
      <c r="Q84" s="279"/>
      <c r="R84" s="279"/>
      <c r="S84" s="279">
        <f t="shared" si="52"/>
        <v>0</v>
      </c>
      <c r="T84" s="279">
        <f t="shared" si="52"/>
        <v>0</v>
      </c>
      <c r="U84" s="279">
        <f t="shared" si="52"/>
        <v>0</v>
      </c>
      <c r="V84" s="279">
        <f t="shared" si="52"/>
        <v>0</v>
      </c>
      <c r="W84" s="279">
        <f t="shared" si="52"/>
        <v>0</v>
      </c>
      <c r="X84" s="429">
        <f t="shared" si="52"/>
        <v>0</v>
      </c>
      <c r="Y84" s="279">
        <f t="shared" si="52"/>
        <v>0</v>
      </c>
      <c r="Z84" s="279">
        <f t="shared" si="52"/>
        <v>0</v>
      </c>
      <c r="AA84" s="429">
        <f t="shared" si="52"/>
        <v>0</v>
      </c>
      <c r="AB84" s="195"/>
    </row>
    <row r="85" spans="1:28" s="194" customFormat="1" ht="12.6" customHeight="1" x14ac:dyDescent="0.15">
      <c r="A85" s="268"/>
      <c r="B85" s="239"/>
      <c r="C85" s="239"/>
      <c r="D85" s="269"/>
      <c r="E85" s="271" t="s">
        <v>607</v>
      </c>
      <c r="F85" s="100" t="s">
        <v>606</v>
      </c>
      <c r="G85" s="161">
        <f>H85+I85</f>
        <v>0</v>
      </c>
      <c r="H85" s="161">
        <v>0</v>
      </c>
      <c r="I85" s="161">
        <v>0</v>
      </c>
      <c r="J85" s="161">
        <f>K85+L85</f>
        <v>0</v>
      </c>
      <c r="K85" s="161">
        <v>0</v>
      </c>
      <c r="L85" s="161">
        <v>0</v>
      </c>
      <c r="M85" s="385">
        <f>N85+O85</f>
        <v>0</v>
      </c>
      <c r="N85" s="385">
        <v>0</v>
      </c>
      <c r="O85" s="385">
        <v>0</v>
      </c>
      <c r="P85" s="162"/>
      <c r="Q85" s="162"/>
      <c r="R85" s="162"/>
      <c r="S85" s="164">
        <f>T85+U85</f>
        <v>0</v>
      </c>
      <c r="T85" s="164">
        <v>0</v>
      </c>
      <c r="U85" s="164">
        <v>0</v>
      </c>
      <c r="V85" s="164">
        <f>W85+X85</f>
        <v>0</v>
      </c>
      <c r="W85" s="164">
        <v>0</v>
      </c>
      <c r="X85" s="327">
        <v>0</v>
      </c>
      <c r="Y85" s="164">
        <f>Z85+AA85</f>
        <v>0</v>
      </c>
      <c r="Z85" s="164">
        <v>0</v>
      </c>
      <c r="AA85" s="327">
        <v>0</v>
      </c>
      <c r="AB85" s="192"/>
    </row>
    <row r="86" spans="1:28" s="222" customFormat="1" ht="23.45" customHeight="1" x14ac:dyDescent="0.15">
      <c r="A86" s="261"/>
      <c r="B86" s="153"/>
      <c r="C86" s="153"/>
      <c r="D86" s="85"/>
      <c r="E86" s="278" t="s">
        <v>703</v>
      </c>
      <c r="F86" s="279"/>
      <c r="G86" s="279">
        <f t="shared" ref="G86:AA86" si="53">G87</f>
        <v>0</v>
      </c>
      <c r="H86" s="279">
        <f t="shared" si="53"/>
        <v>0</v>
      </c>
      <c r="I86" s="279">
        <f t="shared" si="53"/>
        <v>0</v>
      </c>
      <c r="J86" s="279">
        <f t="shared" si="53"/>
        <v>0</v>
      </c>
      <c r="K86" s="279">
        <f t="shared" si="53"/>
        <v>0</v>
      </c>
      <c r="L86" s="279">
        <f t="shared" si="53"/>
        <v>0</v>
      </c>
      <c r="M86" s="400">
        <f t="shared" si="53"/>
        <v>0</v>
      </c>
      <c r="N86" s="400">
        <f t="shared" si="53"/>
        <v>0</v>
      </c>
      <c r="O86" s="400">
        <f t="shared" si="53"/>
        <v>0</v>
      </c>
      <c r="P86" s="279"/>
      <c r="Q86" s="279"/>
      <c r="R86" s="279"/>
      <c r="S86" s="279">
        <f t="shared" si="53"/>
        <v>0</v>
      </c>
      <c r="T86" s="279">
        <f t="shared" si="53"/>
        <v>0</v>
      </c>
      <c r="U86" s="279">
        <f t="shared" si="53"/>
        <v>0</v>
      </c>
      <c r="V86" s="279">
        <f t="shared" si="53"/>
        <v>0</v>
      </c>
      <c r="W86" s="279">
        <f t="shared" si="53"/>
        <v>0</v>
      </c>
      <c r="X86" s="429">
        <f t="shared" si="53"/>
        <v>0</v>
      </c>
      <c r="Y86" s="279">
        <f t="shared" si="53"/>
        <v>0</v>
      </c>
      <c r="Z86" s="279">
        <f t="shared" si="53"/>
        <v>0</v>
      </c>
      <c r="AA86" s="429">
        <f t="shared" si="53"/>
        <v>0</v>
      </c>
      <c r="AB86" s="195"/>
    </row>
    <row r="87" spans="1:28" s="194" customFormat="1" ht="15" customHeight="1" x14ac:dyDescent="0.15">
      <c r="A87" s="268"/>
      <c r="B87" s="239"/>
      <c r="C87" s="239"/>
      <c r="D87" s="269"/>
      <c r="E87" s="271" t="s">
        <v>607</v>
      </c>
      <c r="F87" s="100" t="s">
        <v>606</v>
      </c>
      <c r="G87" s="161">
        <f>H87+I87</f>
        <v>0</v>
      </c>
      <c r="H87" s="161">
        <v>0</v>
      </c>
      <c r="I87" s="161">
        <v>0</v>
      </c>
      <c r="J87" s="161">
        <f>K87+L87</f>
        <v>0</v>
      </c>
      <c r="K87" s="161">
        <v>0</v>
      </c>
      <c r="L87" s="161">
        <v>0</v>
      </c>
      <c r="M87" s="385">
        <f>N87+O87</f>
        <v>0</v>
      </c>
      <c r="N87" s="385">
        <v>0</v>
      </c>
      <c r="O87" s="385">
        <v>0</v>
      </c>
      <c r="P87" s="162"/>
      <c r="Q87" s="162"/>
      <c r="R87" s="162"/>
      <c r="S87" s="164">
        <f>T87+U87</f>
        <v>0</v>
      </c>
      <c r="T87" s="164">
        <v>0</v>
      </c>
      <c r="U87" s="164">
        <v>0</v>
      </c>
      <c r="V87" s="164">
        <f>W87+X87</f>
        <v>0</v>
      </c>
      <c r="W87" s="164">
        <v>0</v>
      </c>
      <c r="X87" s="327">
        <v>0</v>
      </c>
      <c r="Y87" s="164">
        <f>Z87+AA87</f>
        <v>0</v>
      </c>
      <c r="Z87" s="164">
        <v>0</v>
      </c>
      <c r="AA87" s="327">
        <v>0</v>
      </c>
      <c r="AB87" s="192"/>
    </row>
    <row r="88" spans="1:28" s="222" customFormat="1" ht="24.75" customHeight="1" x14ac:dyDescent="0.15">
      <c r="A88" s="196" t="s">
        <v>283</v>
      </c>
      <c r="B88" s="197" t="s">
        <v>263</v>
      </c>
      <c r="C88" s="197" t="s">
        <v>284</v>
      </c>
      <c r="D88" s="197" t="s">
        <v>264</v>
      </c>
      <c r="E88" s="278" t="s">
        <v>285</v>
      </c>
      <c r="F88" s="280"/>
      <c r="G88" s="280">
        <f>G90+G97</f>
        <v>29772.9</v>
      </c>
      <c r="H88" s="280">
        <f t="shared" ref="H88:O88" si="54">H90+H97</f>
        <v>0</v>
      </c>
      <c r="I88" s="280">
        <f t="shared" si="54"/>
        <v>29772.9</v>
      </c>
      <c r="J88" s="280">
        <f t="shared" si="54"/>
        <v>48127.4</v>
      </c>
      <c r="K88" s="280">
        <f t="shared" si="54"/>
        <v>26949.300000000003</v>
      </c>
      <c r="L88" s="280">
        <f t="shared" si="54"/>
        <v>21178.1</v>
      </c>
      <c r="M88" s="401">
        <f t="shared" si="54"/>
        <v>34000</v>
      </c>
      <c r="N88" s="401">
        <f t="shared" si="54"/>
        <v>34000</v>
      </c>
      <c r="O88" s="401">
        <f t="shared" si="54"/>
        <v>0</v>
      </c>
      <c r="P88" s="280"/>
      <c r="Q88" s="280"/>
      <c r="R88" s="280"/>
      <c r="S88" s="280">
        <f t="shared" ref="S88:X88" si="55">S90+S97</f>
        <v>23874</v>
      </c>
      <c r="T88" s="280">
        <f t="shared" si="55"/>
        <v>23874</v>
      </c>
      <c r="U88" s="280">
        <f t="shared" si="55"/>
        <v>0</v>
      </c>
      <c r="V88" s="280">
        <f t="shared" si="55"/>
        <v>23874</v>
      </c>
      <c r="W88" s="280">
        <f t="shared" si="55"/>
        <v>23874</v>
      </c>
      <c r="X88" s="430">
        <f t="shared" si="55"/>
        <v>0</v>
      </c>
      <c r="Y88" s="280">
        <f t="shared" ref="Y88:AA88" si="56">Y90+Y97</f>
        <v>23874</v>
      </c>
      <c r="Z88" s="280">
        <f t="shared" si="56"/>
        <v>23874</v>
      </c>
      <c r="AA88" s="430">
        <f t="shared" si="56"/>
        <v>0</v>
      </c>
      <c r="AB88" s="195"/>
    </row>
    <row r="89" spans="1:28" s="222" customFormat="1" ht="12.75" customHeight="1" x14ac:dyDescent="0.15">
      <c r="A89" s="261"/>
      <c r="B89" s="153"/>
      <c r="C89" s="153"/>
      <c r="D89" s="85"/>
      <c r="E89" s="262" t="s">
        <v>269</v>
      </c>
      <c r="F89" s="85"/>
      <c r="G89" s="85"/>
      <c r="H89" s="85"/>
      <c r="I89" s="85"/>
      <c r="J89" s="85"/>
      <c r="K89" s="85"/>
      <c r="L89" s="85"/>
      <c r="M89" s="393"/>
      <c r="N89" s="393"/>
      <c r="O89" s="393"/>
      <c r="P89" s="224"/>
      <c r="Q89" s="224"/>
      <c r="R89" s="224"/>
      <c r="S89" s="224"/>
      <c r="T89" s="224"/>
      <c r="U89" s="224"/>
      <c r="V89" s="224"/>
      <c r="W89" s="224"/>
      <c r="X89" s="423"/>
      <c r="Y89" s="224"/>
      <c r="Z89" s="224"/>
      <c r="AA89" s="423"/>
      <c r="AB89" s="195"/>
    </row>
    <row r="90" spans="1:28" s="194" customFormat="1" ht="25.15" customHeight="1" x14ac:dyDescent="0.15">
      <c r="A90" s="190" t="s">
        <v>286</v>
      </c>
      <c r="B90" s="100" t="s">
        <v>263</v>
      </c>
      <c r="C90" s="100" t="s">
        <v>284</v>
      </c>
      <c r="D90" s="100" t="s">
        <v>267</v>
      </c>
      <c r="E90" s="271" t="s">
        <v>285</v>
      </c>
      <c r="F90" s="269"/>
      <c r="G90" s="161">
        <f>G92+G94</f>
        <v>0</v>
      </c>
      <c r="H90" s="161">
        <f>H92+H94</f>
        <v>0</v>
      </c>
      <c r="I90" s="161">
        <f t="shared" ref="I90:N90" si="57">I92+I94</f>
        <v>0</v>
      </c>
      <c r="J90" s="161">
        <f t="shared" si="57"/>
        <v>19735.900000000001</v>
      </c>
      <c r="K90" s="161">
        <f t="shared" si="57"/>
        <v>19735.900000000001</v>
      </c>
      <c r="L90" s="161">
        <f t="shared" si="57"/>
        <v>0</v>
      </c>
      <c r="M90" s="391">
        <f t="shared" si="57"/>
        <v>34000</v>
      </c>
      <c r="N90" s="391">
        <f t="shared" si="57"/>
        <v>34000</v>
      </c>
      <c r="O90" s="385">
        <v>0</v>
      </c>
      <c r="P90" s="162"/>
      <c r="Q90" s="162"/>
      <c r="R90" s="162"/>
      <c r="S90" s="161">
        <f>S92+S94</f>
        <v>23874</v>
      </c>
      <c r="T90" s="161">
        <f>T92+T94</f>
        <v>23874</v>
      </c>
      <c r="U90" s="164">
        <v>0</v>
      </c>
      <c r="V90" s="161">
        <f>V92+V94</f>
        <v>23874</v>
      </c>
      <c r="W90" s="161">
        <f>W92+W94</f>
        <v>23874</v>
      </c>
      <c r="X90" s="327">
        <v>0</v>
      </c>
      <c r="Y90" s="161">
        <f>Y92+Y94</f>
        <v>23874</v>
      </c>
      <c r="Z90" s="161">
        <f>Z92+Z94</f>
        <v>23874</v>
      </c>
      <c r="AA90" s="327">
        <v>0</v>
      </c>
      <c r="AB90" s="192"/>
    </row>
    <row r="91" spans="1:28" s="222" customFormat="1" ht="12.6" customHeight="1" x14ac:dyDescent="0.15">
      <c r="A91" s="261"/>
      <c r="B91" s="153"/>
      <c r="C91" s="153"/>
      <c r="D91" s="85"/>
      <c r="E91" s="262" t="s">
        <v>74</v>
      </c>
      <c r="F91" s="85"/>
      <c r="G91" s="85"/>
      <c r="H91" s="85"/>
      <c r="I91" s="85"/>
      <c r="J91" s="85"/>
      <c r="K91" s="85"/>
      <c r="L91" s="85"/>
      <c r="M91" s="393"/>
      <c r="N91" s="393"/>
      <c r="O91" s="393"/>
      <c r="P91" s="224"/>
      <c r="Q91" s="224"/>
      <c r="R91" s="224"/>
      <c r="S91" s="224"/>
      <c r="T91" s="224"/>
      <c r="U91" s="224"/>
      <c r="V91" s="224"/>
      <c r="W91" s="224"/>
      <c r="X91" s="423"/>
      <c r="Y91" s="224"/>
      <c r="Z91" s="224"/>
      <c r="AA91" s="423"/>
      <c r="AB91" s="195"/>
    </row>
    <row r="92" spans="1:28" s="222" customFormat="1" ht="40.9" customHeight="1" x14ac:dyDescent="0.15">
      <c r="A92" s="261"/>
      <c r="B92" s="153"/>
      <c r="C92" s="153"/>
      <c r="D92" s="85"/>
      <c r="E92" s="278" t="s">
        <v>704</v>
      </c>
      <c r="F92" s="279"/>
      <c r="G92" s="279">
        <f t="shared" ref="G92:AA92" si="58">G93</f>
        <v>0</v>
      </c>
      <c r="H92" s="279">
        <f t="shared" si="58"/>
        <v>0</v>
      </c>
      <c r="I92" s="279">
        <f t="shared" si="58"/>
        <v>0</v>
      </c>
      <c r="J92" s="279">
        <f t="shared" si="58"/>
        <v>0</v>
      </c>
      <c r="K92" s="279">
        <f t="shared" si="58"/>
        <v>0</v>
      </c>
      <c r="L92" s="279">
        <f t="shared" si="58"/>
        <v>0</v>
      </c>
      <c r="M92" s="400">
        <f t="shared" si="58"/>
        <v>0</v>
      </c>
      <c r="N92" s="400">
        <f t="shared" si="58"/>
        <v>0</v>
      </c>
      <c r="O92" s="400">
        <f t="shared" si="58"/>
        <v>0</v>
      </c>
      <c r="P92" s="279"/>
      <c r="Q92" s="279"/>
      <c r="R92" s="279"/>
      <c r="S92" s="279">
        <f t="shared" si="58"/>
        <v>0</v>
      </c>
      <c r="T92" s="279">
        <f t="shared" si="58"/>
        <v>0</v>
      </c>
      <c r="U92" s="279">
        <f t="shared" si="58"/>
        <v>0</v>
      </c>
      <c r="V92" s="279">
        <f t="shared" si="58"/>
        <v>0</v>
      </c>
      <c r="W92" s="279">
        <f t="shared" si="58"/>
        <v>0</v>
      </c>
      <c r="X92" s="429">
        <f t="shared" si="58"/>
        <v>0</v>
      </c>
      <c r="Y92" s="279">
        <f t="shared" si="58"/>
        <v>0</v>
      </c>
      <c r="Z92" s="279">
        <f t="shared" si="58"/>
        <v>0</v>
      </c>
      <c r="AA92" s="429">
        <f t="shared" si="58"/>
        <v>0</v>
      </c>
      <c r="AB92" s="195"/>
    </row>
    <row r="93" spans="1:28" s="194" customFormat="1" ht="15.6" customHeight="1" x14ac:dyDescent="0.15">
      <c r="A93" s="268"/>
      <c r="B93" s="239"/>
      <c r="C93" s="239"/>
      <c r="D93" s="269"/>
      <c r="E93" s="271" t="s">
        <v>569</v>
      </c>
      <c r="F93" s="100" t="s">
        <v>570</v>
      </c>
      <c r="G93" s="161">
        <f>H93+I93</f>
        <v>0</v>
      </c>
      <c r="H93" s="161">
        <v>0</v>
      </c>
      <c r="I93" s="161">
        <v>0</v>
      </c>
      <c r="J93" s="161">
        <f>K93+L93</f>
        <v>0</v>
      </c>
      <c r="K93" s="161">
        <v>0</v>
      </c>
      <c r="L93" s="161">
        <v>0</v>
      </c>
      <c r="M93" s="385">
        <f>N93+O93</f>
        <v>0</v>
      </c>
      <c r="N93" s="385">
        <v>0</v>
      </c>
      <c r="O93" s="385">
        <v>0</v>
      </c>
      <c r="P93" s="162"/>
      <c r="Q93" s="162"/>
      <c r="R93" s="162"/>
      <c r="S93" s="164">
        <f>T93+U93</f>
        <v>0</v>
      </c>
      <c r="T93" s="164">
        <v>0</v>
      </c>
      <c r="U93" s="164">
        <v>0</v>
      </c>
      <c r="V93" s="164">
        <f>W93+X93</f>
        <v>0</v>
      </c>
      <c r="W93" s="164">
        <v>0</v>
      </c>
      <c r="X93" s="327">
        <v>0</v>
      </c>
      <c r="Y93" s="164">
        <f>Z93+AA93</f>
        <v>0</v>
      </c>
      <c r="Z93" s="164">
        <v>0</v>
      </c>
      <c r="AA93" s="327">
        <v>0</v>
      </c>
      <c r="AB93" s="192"/>
    </row>
    <row r="94" spans="1:28" s="222" customFormat="1" ht="42.75" customHeight="1" x14ac:dyDescent="0.15">
      <c r="A94" s="261"/>
      <c r="B94" s="153"/>
      <c r="C94" s="153"/>
      <c r="D94" s="85"/>
      <c r="E94" s="278" t="s">
        <v>705</v>
      </c>
      <c r="F94" s="279"/>
      <c r="G94" s="279">
        <f t="shared" ref="G94:O94" si="59">G95+G96</f>
        <v>0</v>
      </c>
      <c r="H94" s="279">
        <f t="shared" si="59"/>
        <v>0</v>
      </c>
      <c r="I94" s="279">
        <f t="shared" si="59"/>
        <v>0</v>
      </c>
      <c r="J94" s="279">
        <f t="shared" si="59"/>
        <v>19735.900000000001</v>
      </c>
      <c r="K94" s="279">
        <f t="shared" si="59"/>
        <v>19735.900000000001</v>
      </c>
      <c r="L94" s="279">
        <f t="shared" si="59"/>
        <v>0</v>
      </c>
      <c r="M94" s="400">
        <f t="shared" si="59"/>
        <v>34000</v>
      </c>
      <c r="N94" s="400">
        <f t="shared" si="59"/>
        <v>34000</v>
      </c>
      <c r="O94" s="400">
        <f t="shared" si="59"/>
        <v>0</v>
      </c>
      <c r="P94" s="279"/>
      <c r="Q94" s="279"/>
      <c r="R94" s="279"/>
      <c r="S94" s="279">
        <f t="shared" ref="S94:X94" si="60">S95+S96</f>
        <v>23874</v>
      </c>
      <c r="T94" s="279">
        <f t="shared" si="60"/>
        <v>23874</v>
      </c>
      <c r="U94" s="279">
        <f t="shared" si="60"/>
        <v>0</v>
      </c>
      <c r="V94" s="279">
        <f t="shared" si="60"/>
        <v>23874</v>
      </c>
      <c r="W94" s="279">
        <f t="shared" si="60"/>
        <v>23874</v>
      </c>
      <c r="X94" s="429">
        <f t="shared" si="60"/>
        <v>0</v>
      </c>
      <c r="Y94" s="279">
        <f t="shared" ref="Y94:AA94" si="61">Y95+Y96</f>
        <v>23874</v>
      </c>
      <c r="Z94" s="279">
        <f t="shared" si="61"/>
        <v>23874</v>
      </c>
      <c r="AA94" s="429">
        <f t="shared" si="61"/>
        <v>0</v>
      </c>
      <c r="AB94" s="195"/>
    </row>
    <row r="95" spans="1:28" s="194" customFormat="1" ht="13.9" customHeight="1" x14ac:dyDescent="0.15">
      <c r="A95" s="268"/>
      <c r="B95" s="239"/>
      <c r="C95" s="239"/>
      <c r="D95" s="269"/>
      <c r="E95" s="271" t="s">
        <v>494</v>
      </c>
      <c r="F95" s="100" t="s">
        <v>493</v>
      </c>
      <c r="G95" s="161">
        <f t="shared" ref="G95:G101" si="62">H95+I95</f>
        <v>0</v>
      </c>
      <c r="H95" s="161">
        <v>0</v>
      </c>
      <c r="I95" s="161">
        <v>0</v>
      </c>
      <c r="J95" s="161">
        <f>K95+L95</f>
        <v>17235.900000000001</v>
      </c>
      <c r="K95" s="161">
        <v>17235.900000000001</v>
      </c>
      <c r="L95" s="161">
        <v>0</v>
      </c>
      <c r="M95" s="385">
        <f>N95+O95</f>
        <v>19000</v>
      </c>
      <c r="N95" s="385">
        <v>19000</v>
      </c>
      <c r="O95" s="385">
        <v>0</v>
      </c>
      <c r="P95" s="162"/>
      <c r="Q95" s="162"/>
      <c r="R95" s="162"/>
      <c r="S95" s="164">
        <f>T95+U95</f>
        <v>22374</v>
      </c>
      <c r="T95" s="164">
        <v>22374</v>
      </c>
      <c r="U95" s="164">
        <v>0</v>
      </c>
      <c r="V95" s="164">
        <f>W95+X95</f>
        <v>22374</v>
      </c>
      <c r="W95" s="164">
        <v>22374</v>
      </c>
      <c r="X95" s="327">
        <v>0</v>
      </c>
      <c r="Y95" s="164">
        <f>Z95+AA95</f>
        <v>22374</v>
      </c>
      <c r="Z95" s="164">
        <v>22374</v>
      </c>
      <c r="AA95" s="327">
        <v>0</v>
      </c>
      <c r="AB95" s="192"/>
    </row>
    <row r="96" spans="1:28" s="194" customFormat="1" ht="13.9" customHeight="1" x14ac:dyDescent="0.15">
      <c r="A96" s="268"/>
      <c r="B96" s="239"/>
      <c r="C96" s="239"/>
      <c r="D96" s="269"/>
      <c r="E96" s="271" t="s">
        <v>569</v>
      </c>
      <c r="F96" s="100" t="s">
        <v>570</v>
      </c>
      <c r="G96" s="161">
        <f t="shared" si="62"/>
        <v>0</v>
      </c>
      <c r="H96" s="161"/>
      <c r="I96" s="161">
        <v>0</v>
      </c>
      <c r="J96" s="161">
        <f>K96+L96</f>
        <v>2500</v>
      </c>
      <c r="K96" s="161">
        <v>2500</v>
      </c>
      <c r="L96" s="161">
        <v>0</v>
      </c>
      <c r="M96" s="385">
        <f>N96+O96</f>
        <v>15000</v>
      </c>
      <c r="N96" s="385">
        <v>15000</v>
      </c>
      <c r="O96" s="385">
        <v>0</v>
      </c>
      <c r="P96" s="162"/>
      <c r="Q96" s="162"/>
      <c r="R96" s="162"/>
      <c r="S96" s="164">
        <f>T96+U96</f>
        <v>1500</v>
      </c>
      <c r="T96" s="164">
        <v>1500</v>
      </c>
      <c r="U96" s="164">
        <v>0</v>
      </c>
      <c r="V96" s="164">
        <f>W96+X96</f>
        <v>1500</v>
      </c>
      <c r="W96" s="164">
        <v>1500</v>
      </c>
      <c r="X96" s="327">
        <v>0</v>
      </c>
      <c r="Y96" s="164">
        <f>Z96+AA96</f>
        <v>1500</v>
      </c>
      <c r="Z96" s="164">
        <v>1500</v>
      </c>
      <c r="AA96" s="327">
        <v>0</v>
      </c>
      <c r="AB96" s="192"/>
    </row>
    <row r="97" spans="1:28" s="194" customFormat="1" ht="17.45" customHeight="1" x14ac:dyDescent="0.15">
      <c r="A97" s="268"/>
      <c r="B97" s="239"/>
      <c r="C97" s="239"/>
      <c r="D97" s="269"/>
      <c r="E97" s="263" t="s">
        <v>21</v>
      </c>
      <c r="F97" s="100"/>
      <c r="G97" s="281">
        <f t="shared" ref="G97:L97" si="63">SUM(G98:G101)</f>
        <v>29772.9</v>
      </c>
      <c r="H97" s="281">
        <f t="shared" si="63"/>
        <v>0</v>
      </c>
      <c r="I97" s="281">
        <f t="shared" si="63"/>
        <v>29772.9</v>
      </c>
      <c r="J97" s="281">
        <f t="shared" si="63"/>
        <v>28391.5</v>
      </c>
      <c r="K97" s="281">
        <f t="shared" si="63"/>
        <v>7213.4</v>
      </c>
      <c r="L97" s="281">
        <f t="shared" si="63"/>
        <v>21178.1</v>
      </c>
      <c r="M97" s="402">
        <f>SUM(M98:M101)</f>
        <v>0</v>
      </c>
      <c r="N97" s="402">
        <f>SUM(N98:N101)</f>
        <v>0</v>
      </c>
      <c r="O97" s="402">
        <f>SUM(O98:O101)</f>
        <v>0</v>
      </c>
      <c r="P97" s="281"/>
      <c r="Q97" s="281"/>
      <c r="R97" s="281"/>
      <c r="S97" s="281">
        <f t="shared" ref="S97:X97" si="64">SUM(S98:S101)</f>
        <v>0</v>
      </c>
      <c r="T97" s="281">
        <f t="shared" si="64"/>
        <v>0</v>
      </c>
      <c r="U97" s="281">
        <f t="shared" si="64"/>
        <v>0</v>
      </c>
      <c r="V97" s="281">
        <f t="shared" si="64"/>
        <v>0</v>
      </c>
      <c r="W97" s="281">
        <f t="shared" si="64"/>
        <v>0</v>
      </c>
      <c r="X97" s="431">
        <f t="shared" si="64"/>
        <v>0</v>
      </c>
      <c r="Y97" s="281">
        <f t="shared" ref="Y97:AA97" si="65">SUM(Y98:Y101)</f>
        <v>0</v>
      </c>
      <c r="Z97" s="281">
        <f t="shared" si="65"/>
        <v>0</v>
      </c>
      <c r="AA97" s="431">
        <f t="shared" si="65"/>
        <v>0</v>
      </c>
      <c r="AB97" s="192"/>
    </row>
    <row r="98" spans="1:28" s="194" customFormat="1" ht="17.45" customHeight="1" x14ac:dyDescent="0.15">
      <c r="A98" s="268"/>
      <c r="B98" s="239"/>
      <c r="C98" s="239"/>
      <c r="D98" s="269"/>
      <c r="E98" s="277" t="s">
        <v>22</v>
      </c>
      <c r="F98" s="100">
        <v>4239</v>
      </c>
      <c r="G98" s="161">
        <f t="shared" si="62"/>
        <v>0</v>
      </c>
      <c r="H98" s="161"/>
      <c r="I98" s="161">
        <v>0</v>
      </c>
      <c r="J98" s="161">
        <f>K98+L98</f>
        <v>4213.3999999999996</v>
      </c>
      <c r="K98" s="161">
        <v>4213.3999999999996</v>
      </c>
      <c r="L98" s="161">
        <v>0</v>
      </c>
      <c r="M98" s="385">
        <f>N98+O98</f>
        <v>0</v>
      </c>
      <c r="N98" s="385">
        <v>0</v>
      </c>
      <c r="O98" s="385">
        <v>0</v>
      </c>
      <c r="P98" s="162"/>
      <c r="Q98" s="162"/>
      <c r="R98" s="162"/>
      <c r="S98" s="164">
        <f>T98+U98</f>
        <v>0</v>
      </c>
      <c r="T98" s="164">
        <f>M98</f>
        <v>0</v>
      </c>
      <c r="U98" s="164">
        <v>0</v>
      </c>
      <c r="V98" s="164">
        <f>W98+X98</f>
        <v>0</v>
      </c>
      <c r="W98" s="164">
        <f>M98</f>
        <v>0</v>
      </c>
      <c r="X98" s="327">
        <v>0</v>
      </c>
      <c r="Y98" s="164">
        <f>Z98+AA98</f>
        <v>0</v>
      </c>
      <c r="Z98" s="164">
        <f>P98</f>
        <v>0</v>
      </c>
      <c r="AA98" s="327">
        <v>0</v>
      </c>
      <c r="AB98" s="192"/>
    </row>
    <row r="99" spans="1:28" s="194" customFormat="1" ht="17.45" customHeight="1" x14ac:dyDescent="0.15">
      <c r="A99" s="268"/>
      <c r="B99" s="239"/>
      <c r="C99" s="239"/>
      <c r="D99" s="269"/>
      <c r="E99" s="271" t="s">
        <v>494</v>
      </c>
      <c r="F99" s="100">
        <v>4241</v>
      </c>
      <c r="G99" s="161">
        <f t="shared" si="62"/>
        <v>0</v>
      </c>
      <c r="H99" s="161"/>
      <c r="I99" s="161">
        <v>0</v>
      </c>
      <c r="J99" s="161">
        <f>K99+L99</f>
        <v>3000</v>
      </c>
      <c r="K99" s="161">
        <v>3000</v>
      </c>
      <c r="L99" s="161">
        <v>0</v>
      </c>
      <c r="M99" s="385">
        <f>N99+O99</f>
        <v>0</v>
      </c>
      <c r="N99" s="385">
        <v>0</v>
      </c>
      <c r="O99" s="385">
        <v>0</v>
      </c>
      <c r="P99" s="162"/>
      <c r="Q99" s="162"/>
      <c r="R99" s="162"/>
      <c r="S99" s="164">
        <f>T99+U99</f>
        <v>0</v>
      </c>
      <c r="T99" s="164">
        <f>M99</f>
        <v>0</v>
      </c>
      <c r="U99" s="164">
        <v>0</v>
      </c>
      <c r="V99" s="164">
        <f>W99+X99</f>
        <v>0</v>
      </c>
      <c r="W99" s="164">
        <f>M99</f>
        <v>0</v>
      </c>
      <c r="X99" s="327">
        <v>0</v>
      </c>
      <c r="Y99" s="164">
        <f>Z99+AA99</f>
        <v>0</v>
      </c>
      <c r="Z99" s="164">
        <f>P99</f>
        <v>0</v>
      </c>
      <c r="AA99" s="327">
        <v>0</v>
      </c>
      <c r="AB99" s="192"/>
    </row>
    <row r="100" spans="1:28" s="194" customFormat="1" ht="19.5" customHeight="1" x14ac:dyDescent="0.15">
      <c r="A100" s="268"/>
      <c r="B100" s="239"/>
      <c r="C100" s="239"/>
      <c r="D100" s="269"/>
      <c r="E100" s="317" t="s">
        <v>592</v>
      </c>
      <c r="F100" s="318" t="s">
        <v>591</v>
      </c>
      <c r="G100" s="161">
        <f t="shared" si="62"/>
        <v>29772.9</v>
      </c>
      <c r="H100" s="161">
        <v>0</v>
      </c>
      <c r="I100" s="161">
        <v>29772.9</v>
      </c>
      <c r="J100" s="161">
        <f>K100+L100</f>
        <v>21178.1</v>
      </c>
      <c r="K100" s="161">
        <v>0</v>
      </c>
      <c r="L100" s="161">
        <v>21178.1</v>
      </c>
      <c r="M100" s="385">
        <f>N100+O100</f>
        <v>0</v>
      </c>
      <c r="N100" s="385">
        <v>0</v>
      </c>
      <c r="O100" s="385">
        <f>ԿԾ!J29+ԿԾ!K29</f>
        <v>0</v>
      </c>
      <c r="P100" s="162"/>
      <c r="Q100" s="162"/>
      <c r="R100" s="162"/>
      <c r="S100" s="164">
        <f>T100+U100</f>
        <v>0</v>
      </c>
      <c r="T100" s="164">
        <v>0</v>
      </c>
      <c r="U100" s="164"/>
      <c r="V100" s="164">
        <f>W100+X100</f>
        <v>0</v>
      </c>
      <c r="W100" s="164">
        <v>0</v>
      </c>
      <c r="X100" s="327"/>
      <c r="Y100" s="164">
        <f>Z100+AA100</f>
        <v>0</v>
      </c>
      <c r="Z100" s="164">
        <v>0</v>
      </c>
      <c r="AA100" s="327"/>
      <c r="AB100" s="192"/>
    </row>
    <row r="101" spans="1:28" s="194" customFormat="1" ht="17.45" customHeight="1" x14ac:dyDescent="0.15">
      <c r="A101" s="268"/>
      <c r="B101" s="239"/>
      <c r="C101" s="239"/>
      <c r="D101" s="269"/>
      <c r="E101" s="277" t="s">
        <v>766</v>
      </c>
      <c r="F101" s="100">
        <v>5411</v>
      </c>
      <c r="G101" s="161">
        <f t="shared" si="62"/>
        <v>0</v>
      </c>
      <c r="H101" s="161">
        <v>0</v>
      </c>
      <c r="I101" s="161">
        <v>0</v>
      </c>
      <c r="J101" s="161">
        <f>K101+L101</f>
        <v>0</v>
      </c>
      <c r="K101" s="161">
        <v>0</v>
      </c>
      <c r="L101" s="161">
        <v>0</v>
      </c>
      <c r="M101" s="385">
        <f>N101+O101</f>
        <v>0</v>
      </c>
      <c r="N101" s="385">
        <v>0</v>
      </c>
      <c r="O101" s="385">
        <v>0</v>
      </c>
      <c r="P101" s="162"/>
      <c r="Q101" s="162"/>
      <c r="R101" s="162"/>
      <c r="S101" s="164">
        <f>T101+U101</f>
        <v>0</v>
      </c>
      <c r="T101" s="164">
        <v>0</v>
      </c>
      <c r="U101" s="164">
        <v>0</v>
      </c>
      <c r="V101" s="164">
        <f>W101+X101</f>
        <v>0</v>
      </c>
      <c r="W101" s="164">
        <v>0</v>
      </c>
      <c r="X101" s="327">
        <v>0</v>
      </c>
      <c r="Y101" s="164">
        <f>Z101+AA101</f>
        <v>0</v>
      </c>
      <c r="Z101" s="164">
        <v>0</v>
      </c>
      <c r="AA101" s="327">
        <v>0</v>
      </c>
      <c r="AB101" s="192"/>
    </row>
    <row r="102" spans="1:28" s="227" customFormat="1" ht="25.5" customHeight="1" x14ac:dyDescent="0.15">
      <c r="A102" s="258" t="s">
        <v>287</v>
      </c>
      <c r="B102" s="259" t="s">
        <v>288</v>
      </c>
      <c r="C102" s="259" t="s">
        <v>264</v>
      </c>
      <c r="D102" s="259" t="s">
        <v>264</v>
      </c>
      <c r="E102" s="256" t="s">
        <v>289</v>
      </c>
      <c r="F102" s="257"/>
      <c r="G102" s="257">
        <f>G104+G108+G114</f>
        <v>0</v>
      </c>
      <c r="H102" s="257">
        <f t="shared" ref="H102:O102" si="66">H104+H108+H114</f>
        <v>0</v>
      </c>
      <c r="I102" s="257">
        <f t="shared" si="66"/>
        <v>0</v>
      </c>
      <c r="J102" s="257">
        <f t="shared" si="66"/>
        <v>0</v>
      </c>
      <c r="K102" s="257">
        <v>0</v>
      </c>
      <c r="L102" s="257">
        <f t="shared" si="66"/>
        <v>0</v>
      </c>
      <c r="M102" s="394">
        <f t="shared" si="66"/>
        <v>0</v>
      </c>
      <c r="N102" s="394">
        <f t="shared" si="66"/>
        <v>0</v>
      </c>
      <c r="O102" s="394">
        <f t="shared" si="66"/>
        <v>0</v>
      </c>
      <c r="P102" s="257"/>
      <c r="Q102" s="257"/>
      <c r="R102" s="257"/>
      <c r="S102" s="257">
        <f t="shared" ref="S102:AA102" si="67">S104+S108+S114</f>
        <v>0</v>
      </c>
      <c r="T102" s="257">
        <f t="shared" si="67"/>
        <v>0</v>
      </c>
      <c r="U102" s="257">
        <f t="shared" si="67"/>
        <v>0</v>
      </c>
      <c r="V102" s="257">
        <f t="shared" ref="V102:X102" si="68">V104+V108+V114</f>
        <v>0</v>
      </c>
      <c r="W102" s="257">
        <f t="shared" si="68"/>
        <v>0</v>
      </c>
      <c r="X102" s="422">
        <f t="shared" si="68"/>
        <v>0</v>
      </c>
      <c r="Y102" s="257">
        <f t="shared" si="67"/>
        <v>0</v>
      </c>
      <c r="Z102" s="257">
        <f t="shared" si="67"/>
        <v>0</v>
      </c>
      <c r="AA102" s="422">
        <f t="shared" si="67"/>
        <v>0</v>
      </c>
      <c r="AB102" s="260"/>
    </row>
    <row r="103" spans="1:28" s="194" customFormat="1" ht="15" customHeight="1" x14ac:dyDescent="0.15">
      <c r="A103" s="268"/>
      <c r="B103" s="239"/>
      <c r="C103" s="239"/>
      <c r="D103" s="269"/>
      <c r="E103" s="271" t="s">
        <v>74</v>
      </c>
      <c r="F103" s="269"/>
      <c r="G103" s="269"/>
      <c r="H103" s="269"/>
      <c r="I103" s="269"/>
      <c r="J103" s="269"/>
      <c r="K103" s="269"/>
      <c r="L103" s="269"/>
      <c r="M103" s="393"/>
      <c r="N103" s="393"/>
      <c r="O103" s="393"/>
      <c r="P103" s="224"/>
      <c r="Q103" s="224"/>
      <c r="R103" s="224"/>
      <c r="S103" s="224"/>
      <c r="T103" s="224"/>
      <c r="U103" s="224"/>
      <c r="V103" s="224"/>
      <c r="W103" s="224"/>
      <c r="X103" s="423"/>
      <c r="Y103" s="224"/>
      <c r="Z103" s="224"/>
      <c r="AA103" s="423"/>
      <c r="AB103" s="192"/>
    </row>
    <row r="104" spans="1:28" s="265" customFormat="1" ht="15" customHeight="1" x14ac:dyDescent="0.15">
      <c r="A104" s="213" t="s">
        <v>290</v>
      </c>
      <c r="B104" s="214" t="s">
        <v>288</v>
      </c>
      <c r="C104" s="214" t="s">
        <v>291</v>
      </c>
      <c r="D104" s="214" t="s">
        <v>264</v>
      </c>
      <c r="E104" s="263" t="s">
        <v>292</v>
      </c>
      <c r="F104" s="87"/>
      <c r="G104" s="282">
        <f>G106</f>
        <v>0</v>
      </c>
      <c r="H104" s="282">
        <f t="shared" ref="H104:O104" si="69">H106</f>
        <v>0</v>
      </c>
      <c r="I104" s="282">
        <f t="shared" si="69"/>
        <v>0</v>
      </c>
      <c r="J104" s="282">
        <f t="shared" si="69"/>
        <v>0</v>
      </c>
      <c r="K104" s="282">
        <f t="shared" si="69"/>
        <v>0</v>
      </c>
      <c r="L104" s="282">
        <f t="shared" si="69"/>
        <v>0</v>
      </c>
      <c r="M104" s="403">
        <f t="shared" si="69"/>
        <v>0</v>
      </c>
      <c r="N104" s="403">
        <f t="shared" si="69"/>
        <v>0</v>
      </c>
      <c r="O104" s="403">
        <f t="shared" si="69"/>
        <v>0</v>
      </c>
      <c r="P104" s="282"/>
      <c r="Q104" s="282"/>
      <c r="R104" s="282"/>
      <c r="S104" s="282">
        <f t="shared" ref="S104:AA104" si="70">S106</f>
        <v>0</v>
      </c>
      <c r="T104" s="282">
        <f t="shared" si="70"/>
        <v>0</v>
      </c>
      <c r="U104" s="282">
        <f t="shared" si="70"/>
        <v>0</v>
      </c>
      <c r="V104" s="282">
        <f t="shared" ref="V104:X104" si="71">V106</f>
        <v>0</v>
      </c>
      <c r="W104" s="282">
        <f t="shared" si="71"/>
        <v>0</v>
      </c>
      <c r="X104" s="432">
        <f t="shared" si="71"/>
        <v>0</v>
      </c>
      <c r="Y104" s="282">
        <f t="shared" si="70"/>
        <v>0</v>
      </c>
      <c r="Z104" s="282">
        <f t="shared" si="70"/>
        <v>0</v>
      </c>
      <c r="AA104" s="432">
        <f t="shared" si="70"/>
        <v>0</v>
      </c>
      <c r="AB104" s="264"/>
    </row>
    <row r="105" spans="1:28" s="194" customFormat="1" ht="15" customHeight="1" x14ac:dyDescent="0.15">
      <c r="A105" s="268"/>
      <c r="B105" s="239"/>
      <c r="C105" s="239"/>
      <c r="D105" s="269"/>
      <c r="E105" s="271" t="s">
        <v>269</v>
      </c>
      <c r="F105" s="269"/>
      <c r="G105" s="269"/>
      <c r="H105" s="269"/>
      <c r="I105" s="269"/>
      <c r="J105" s="269"/>
      <c r="K105" s="269"/>
      <c r="L105" s="269"/>
      <c r="M105" s="393"/>
      <c r="N105" s="393"/>
      <c r="O105" s="393"/>
      <c r="P105" s="224"/>
      <c r="Q105" s="224"/>
      <c r="R105" s="224"/>
      <c r="S105" s="224"/>
      <c r="T105" s="224"/>
      <c r="U105" s="224"/>
      <c r="V105" s="224"/>
      <c r="W105" s="224"/>
      <c r="X105" s="423"/>
      <c r="Y105" s="224"/>
      <c r="Z105" s="224"/>
      <c r="AA105" s="423"/>
      <c r="AB105" s="192"/>
    </row>
    <row r="106" spans="1:28" s="194" customFormat="1" ht="15" customHeight="1" x14ac:dyDescent="0.15">
      <c r="A106" s="190" t="s">
        <v>293</v>
      </c>
      <c r="B106" s="100" t="s">
        <v>288</v>
      </c>
      <c r="C106" s="100" t="s">
        <v>291</v>
      </c>
      <c r="D106" s="100" t="s">
        <v>267</v>
      </c>
      <c r="E106" s="271" t="s">
        <v>292</v>
      </c>
      <c r="F106" s="269"/>
      <c r="G106" s="161">
        <f t="shared" ref="G106:L106" si="72">G108</f>
        <v>0</v>
      </c>
      <c r="H106" s="161">
        <f t="shared" si="72"/>
        <v>0</v>
      </c>
      <c r="I106" s="161">
        <f t="shared" si="72"/>
        <v>0</v>
      </c>
      <c r="J106" s="161">
        <f t="shared" si="72"/>
        <v>0</v>
      </c>
      <c r="K106" s="161">
        <f t="shared" si="72"/>
        <v>0</v>
      </c>
      <c r="L106" s="161">
        <f t="shared" si="72"/>
        <v>0</v>
      </c>
      <c r="M106" s="385">
        <f>N106+O106</f>
        <v>0</v>
      </c>
      <c r="N106" s="385">
        <v>0</v>
      </c>
      <c r="O106" s="385">
        <v>0</v>
      </c>
      <c r="P106" s="162"/>
      <c r="Q106" s="162"/>
      <c r="R106" s="162"/>
      <c r="S106" s="164">
        <f>T106+U106</f>
        <v>0</v>
      </c>
      <c r="T106" s="164">
        <v>0</v>
      </c>
      <c r="U106" s="164">
        <v>0</v>
      </c>
      <c r="V106" s="164">
        <f>W106+X106</f>
        <v>0</v>
      </c>
      <c r="W106" s="164">
        <v>0</v>
      </c>
      <c r="X106" s="327">
        <v>0</v>
      </c>
      <c r="Y106" s="164">
        <f>Z106+AA106</f>
        <v>0</v>
      </c>
      <c r="Z106" s="164">
        <v>0</v>
      </c>
      <c r="AA106" s="327">
        <v>0</v>
      </c>
      <c r="AB106" s="192"/>
    </row>
    <row r="107" spans="1:28" s="194" customFormat="1" ht="15" customHeight="1" x14ac:dyDescent="0.15">
      <c r="A107" s="268"/>
      <c r="B107" s="239"/>
      <c r="C107" s="239"/>
      <c r="D107" s="269"/>
      <c r="E107" s="271" t="s">
        <v>74</v>
      </c>
      <c r="F107" s="269"/>
      <c r="G107" s="269"/>
      <c r="H107" s="269"/>
      <c r="I107" s="269"/>
      <c r="J107" s="269"/>
      <c r="K107" s="269"/>
      <c r="L107" s="269"/>
      <c r="M107" s="393"/>
      <c r="N107" s="393"/>
      <c r="O107" s="393"/>
      <c r="P107" s="224"/>
      <c r="Q107" s="224"/>
      <c r="R107" s="224"/>
      <c r="S107" s="224"/>
      <c r="T107" s="224"/>
      <c r="U107" s="224"/>
      <c r="V107" s="224"/>
      <c r="W107" s="224"/>
      <c r="X107" s="423"/>
      <c r="Y107" s="224"/>
      <c r="Z107" s="224"/>
      <c r="AA107" s="423"/>
      <c r="AB107" s="192"/>
    </row>
    <row r="108" spans="1:28" s="194" customFormat="1" ht="24.6" customHeight="1" x14ac:dyDescent="0.15">
      <c r="A108" s="268"/>
      <c r="B108" s="239"/>
      <c r="C108" s="239"/>
      <c r="D108" s="269"/>
      <c r="E108" s="263" t="s">
        <v>706</v>
      </c>
      <c r="F108" s="86"/>
      <c r="G108" s="86">
        <f t="shared" ref="G108:O108" si="73">SUM(G109:G113)</f>
        <v>0</v>
      </c>
      <c r="H108" s="86">
        <f t="shared" si="73"/>
        <v>0</v>
      </c>
      <c r="I108" s="86">
        <f t="shared" si="73"/>
        <v>0</v>
      </c>
      <c r="J108" s="86">
        <f t="shared" si="73"/>
        <v>0</v>
      </c>
      <c r="K108" s="86">
        <f t="shared" si="73"/>
        <v>0</v>
      </c>
      <c r="L108" s="86">
        <f t="shared" si="73"/>
        <v>0</v>
      </c>
      <c r="M108" s="397">
        <f t="shared" si="73"/>
        <v>0</v>
      </c>
      <c r="N108" s="397">
        <f t="shared" si="73"/>
        <v>0</v>
      </c>
      <c r="O108" s="397">
        <f t="shared" si="73"/>
        <v>0</v>
      </c>
      <c r="P108" s="86"/>
      <c r="Q108" s="86"/>
      <c r="R108" s="86"/>
      <c r="S108" s="86">
        <f t="shared" ref="S108:X108" si="74">SUM(S109:S113)</f>
        <v>0</v>
      </c>
      <c r="T108" s="86">
        <f t="shared" si="74"/>
        <v>0</v>
      </c>
      <c r="U108" s="86">
        <f t="shared" si="74"/>
        <v>0</v>
      </c>
      <c r="V108" s="86">
        <f t="shared" si="74"/>
        <v>0</v>
      </c>
      <c r="W108" s="86">
        <f t="shared" si="74"/>
        <v>0</v>
      </c>
      <c r="X108" s="426">
        <f t="shared" si="74"/>
        <v>0</v>
      </c>
      <c r="Y108" s="86">
        <f t="shared" ref="Y108:AA108" si="75">SUM(Y109:Y113)</f>
        <v>0</v>
      </c>
      <c r="Z108" s="86">
        <f t="shared" si="75"/>
        <v>0</v>
      </c>
      <c r="AA108" s="426">
        <f t="shared" si="75"/>
        <v>0</v>
      </c>
      <c r="AB108" s="192"/>
    </row>
    <row r="109" spans="1:28" s="194" customFormat="1" ht="15" customHeight="1" x14ac:dyDescent="0.15">
      <c r="A109" s="268"/>
      <c r="B109" s="239"/>
      <c r="C109" s="239"/>
      <c r="D109" s="269"/>
      <c r="E109" s="271" t="s">
        <v>464</v>
      </c>
      <c r="F109" s="100" t="s">
        <v>463</v>
      </c>
      <c r="G109" s="161">
        <f>H109+I109</f>
        <v>0</v>
      </c>
      <c r="H109" s="161">
        <v>0</v>
      </c>
      <c r="I109" s="161">
        <v>0</v>
      </c>
      <c r="J109" s="161">
        <f>K109+L109</f>
        <v>0</v>
      </c>
      <c r="K109" s="161">
        <v>0</v>
      </c>
      <c r="L109" s="161">
        <v>0</v>
      </c>
      <c r="M109" s="385">
        <f>N109+O109</f>
        <v>0</v>
      </c>
      <c r="N109" s="385">
        <v>0</v>
      </c>
      <c r="O109" s="385">
        <v>0</v>
      </c>
      <c r="P109" s="162"/>
      <c r="Q109" s="162"/>
      <c r="R109" s="162"/>
      <c r="S109" s="164">
        <f>T109+U109</f>
        <v>0</v>
      </c>
      <c r="T109" s="164">
        <v>0</v>
      </c>
      <c r="U109" s="164">
        <v>0</v>
      </c>
      <c r="V109" s="164">
        <f>W109+X109</f>
        <v>0</v>
      </c>
      <c r="W109" s="164">
        <v>0</v>
      </c>
      <c r="X109" s="327">
        <v>0</v>
      </c>
      <c r="Y109" s="164">
        <f>Z109+AA109</f>
        <v>0</v>
      </c>
      <c r="Z109" s="164">
        <v>0</v>
      </c>
      <c r="AA109" s="327">
        <v>0</v>
      </c>
      <c r="AB109" s="192"/>
    </row>
    <row r="110" spans="1:28" s="194" customFormat="1" ht="15" customHeight="1" x14ac:dyDescent="0.15">
      <c r="A110" s="268"/>
      <c r="B110" s="239"/>
      <c r="C110" s="239"/>
      <c r="D110" s="269"/>
      <c r="E110" s="271" t="s">
        <v>494</v>
      </c>
      <c r="F110" s="100" t="s">
        <v>493</v>
      </c>
      <c r="G110" s="161">
        <f>H110+I110</f>
        <v>0</v>
      </c>
      <c r="H110" s="161">
        <v>0</v>
      </c>
      <c r="I110" s="161">
        <v>0</v>
      </c>
      <c r="J110" s="161">
        <f>K110+L110</f>
        <v>0</v>
      </c>
      <c r="K110" s="161">
        <v>0</v>
      </c>
      <c r="L110" s="161">
        <v>0</v>
      </c>
      <c r="M110" s="385">
        <f>N110+O110</f>
        <v>0</v>
      </c>
      <c r="N110" s="385">
        <v>0</v>
      </c>
      <c r="O110" s="385">
        <v>0</v>
      </c>
      <c r="P110" s="162"/>
      <c r="Q110" s="162"/>
      <c r="R110" s="162"/>
      <c r="S110" s="164">
        <f>T110+U110</f>
        <v>0</v>
      </c>
      <c r="T110" s="164">
        <v>0</v>
      </c>
      <c r="U110" s="164">
        <v>0</v>
      </c>
      <c r="V110" s="164">
        <f>W110+X110</f>
        <v>0</v>
      </c>
      <c r="W110" s="164">
        <v>0</v>
      </c>
      <c r="X110" s="327">
        <v>0</v>
      </c>
      <c r="Y110" s="164">
        <f>Z110+AA110</f>
        <v>0</v>
      </c>
      <c r="Z110" s="164">
        <v>0</v>
      </c>
      <c r="AA110" s="327">
        <v>0</v>
      </c>
      <c r="AB110" s="192"/>
    </row>
    <row r="111" spans="1:28" s="194" customFormat="1" ht="15" customHeight="1" x14ac:dyDescent="0.15">
      <c r="A111" s="268"/>
      <c r="B111" s="239"/>
      <c r="C111" s="239"/>
      <c r="D111" s="269"/>
      <c r="E111" s="271" t="s">
        <v>592</v>
      </c>
      <c r="F111" s="100" t="s">
        <v>591</v>
      </c>
      <c r="G111" s="161">
        <f>H111+I111</f>
        <v>0</v>
      </c>
      <c r="H111" s="161">
        <v>0</v>
      </c>
      <c r="I111" s="161">
        <v>0</v>
      </c>
      <c r="J111" s="161">
        <f>K111+L111</f>
        <v>0</v>
      </c>
      <c r="K111" s="161">
        <v>0</v>
      </c>
      <c r="L111" s="161">
        <v>0</v>
      </c>
      <c r="M111" s="385">
        <f>N111+O111</f>
        <v>0</v>
      </c>
      <c r="N111" s="385">
        <v>0</v>
      </c>
      <c r="O111" s="385">
        <v>0</v>
      </c>
      <c r="P111" s="162"/>
      <c r="Q111" s="162"/>
      <c r="R111" s="162"/>
      <c r="S111" s="164">
        <f>T111+U111</f>
        <v>0</v>
      </c>
      <c r="T111" s="164">
        <v>0</v>
      </c>
      <c r="U111" s="164">
        <v>0</v>
      </c>
      <c r="V111" s="164">
        <f>W111+X111</f>
        <v>0</v>
      </c>
      <c r="W111" s="164">
        <v>0</v>
      </c>
      <c r="X111" s="327">
        <v>0</v>
      </c>
      <c r="Y111" s="164">
        <f>Z111+AA111</f>
        <v>0</v>
      </c>
      <c r="Z111" s="164">
        <v>0</v>
      </c>
      <c r="AA111" s="327">
        <v>0</v>
      </c>
      <c r="AB111" s="192"/>
    </row>
    <row r="112" spans="1:28" s="194" customFormat="1" ht="15" customHeight="1" x14ac:dyDescent="0.15">
      <c r="A112" s="268"/>
      <c r="B112" s="239"/>
      <c r="C112" s="239"/>
      <c r="D112" s="269"/>
      <c r="E112" s="271" t="s">
        <v>598</v>
      </c>
      <c r="F112" s="100" t="s">
        <v>597</v>
      </c>
      <c r="G112" s="161">
        <f>H112+I112</f>
        <v>0</v>
      </c>
      <c r="H112" s="161">
        <v>0</v>
      </c>
      <c r="I112" s="161">
        <v>0</v>
      </c>
      <c r="J112" s="161">
        <f>K112+L112</f>
        <v>0</v>
      </c>
      <c r="K112" s="161">
        <v>0</v>
      </c>
      <c r="L112" s="161">
        <v>0</v>
      </c>
      <c r="M112" s="385">
        <f>N112+O112</f>
        <v>0</v>
      </c>
      <c r="N112" s="385">
        <v>0</v>
      </c>
      <c r="O112" s="385">
        <v>0</v>
      </c>
      <c r="P112" s="162"/>
      <c r="Q112" s="162"/>
      <c r="R112" s="162"/>
      <c r="S112" s="164">
        <f>T112+U112</f>
        <v>0</v>
      </c>
      <c r="T112" s="164">
        <v>0</v>
      </c>
      <c r="U112" s="164">
        <v>0</v>
      </c>
      <c r="V112" s="164">
        <f>W112+X112</f>
        <v>0</v>
      </c>
      <c r="W112" s="164">
        <v>0</v>
      </c>
      <c r="X112" s="327">
        <v>0</v>
      </c>
      <c r="Y112" s="164">
        <f>Z112+AA112</f>
        <v>0</v>
      </c>
      <c r="Z112" s="164">
        <v>0</v>
      </c>
      <c r="AA112" s="327">
        <v>0</v>
      </c>
      <c r="AB112" s="192"/>
    </row>
    <row r="113" spans="1:28" s="194" customFormat="1" ht="14.45" customHeight="1" x14ac:dyDescent="0.15">
      <c r="A113" s="268"/>
      <c r="B113" s="239"/>
      <c r="C113" s="239"/>
      <c r="D113" s="269"/>
      <c r="E113" s="271" t="s">
        <v>600</v>
      </c>
      <c r="F113" s="100" t="s">
        <v>601</v>
      </c>
      <c r="G113" s="161">
        <f>H113+I113</f>
        <v>0</v>
      </c>
      <c r="H113" s="161">
        <v>0</v>
      </c>
      <c r="I113" s="161">
        <v>0</v>
      </c>
      <c r="J113" s="161">
        <f>K113+L113</f>
        <v>0</v>
      </c>
      <c r="K113" s="161">
        <v>0</v>
      </c>
      <c r="L113" s="161">
        <v>0</v>
      </c>
      <c r="M113" s="385">
        <f>N113+O113</f>
        <v>0</v>
      </c>
      <c r="N113" s="385">
        <v>0</v>
      </c>
      <c r="O113" s="385">
        <v>0</v>
      </c>
      <c r="P113" s="162"/>
      <c r="Q113" s="162"/>
      <c r="R113" s="162"/>
      <c r="S113" s="164">
        <f>T113+U113</f>
        <v>0</v>
      </c>
      <c r="T113" s="164">
        <v>0</v>
      </c>
      <c r="U113" s="164">
        <v>0</v>
      </c>
      <c r="V113" s="164">
        <f>W113+X113</f>
        <v>0</v>
      </c>
      <c r="W113" s="164">
        <v>0</v>
      </c>
      <c r="X113" s="327">
        <v>0</v>
      </c>
      <c r="Y113" s="164">
        <f>Z113+AA113</f>
        <v>0</v>
      </c>
      <c r="Z113" s="164">
        <v>0</v>
      </c>
      <c r="AA113" s="327">
        <v>0</v>
      </c>
      <c r="AB113" s="192"/>
    </row>
    <row r="114" spans="1:28" s="265" customFormat="1" ht="19.5" customHeight="1" x14ac:dyDescent="0.15">
      <c r="A114" s="213" t="s">
        <v>294</v>
      </c>
      <c r="B114" s="214" t="s">
        <v>288</v>
      </c>
      <c r="C114" s="214" t="s">
        <v>280</v>
      </c>
      <c r="D114" s="214" t="s">
        <v>264</v>
      </c>
      <c r="E114" s="263" t="s">
        <v>295</v>
      </c>
      <c r="F114" s="87"/>
      <c r="G114" s="87">
        <f>G116</f>
        <v>0</v>
      </c>
      <c r="H114" s="87">
        <f t="shared" ref="H114:O114" si="76">H116</f>
        <v>0</v>
      </c>
      <c r="I114" s="87">
        <f t="shared" si="76"/>
        <v>0</v>
      </c>
      <c r="J114" s="87">
        <f t="shared" si="76"/>
        <v>0</v>
      </c>
      <c r="K114" s="87">
        <f t="shared" si="76"/>
        <v>0</v>
      </c>
      <c r="L114" s="87">
        <f t="shared" si="76"/>
        <v>0</v>
      </c>
      <c r="M114" s="395">
        <f t="shared" si="76"/>
        <v>0</v>
      </c>
      <c r="N114" s="395">
        <f t="shared" si="76"/>
        <v>0</v>
      </c>
      <c r="O114" s="395">
        <f t="shared" si="76"/>
        <v>0</v>
      </c>
      <c r="P114" s="87"/>
      <c r="Q114" s="87"/>
      <c r="R114" s="87"/>
      <c r="S114" s="87">
        <f t="shared" ref="S114:X114" si="77">S116</f>
        <v>0</v>
      </c>
      <c r="T114" s="87">
        <f t="shared" si="77"/>
        <v>0</v>
      </c>
      <c r="U114" s="87">
        <f t="shared" si="77"/>
        <v>0</v>
      </c>
      <c r="V114" s="87">
        <f t="shared" si="77"/>
        <v>0</v>
      </c>
      <c r="W114" s="87">
        <f t="shared" si="77"/>
        <v>0</v>
      </c>
      <c r="X114" s="424">
        <f t="shared" si="77"/>
        <v>0</v>
      </c>
      <c r="Y114" s="87">
        <f t="shared" ref="Y114:AA114" si="78">Y116</f>
        <v>0</v>
      </c>
      <c r="Z114" s="87">
        <f t="shared" si="78"/>
        <v>0</v>
      </c>
      <c r="AA114" s="424">
        <f t="shared" si="78"/>
        <v>0</v>
      </c>
      <c r="AB114" s="264"/>
    </row>
    <row r="115" spans="1:28" s="222" customFormat="1" ht="12.75" customHeight="1" x14ac:dyDescent="0.15">
      <c r="A115" s="261"/>
      <c r="B115" s="153"/>
      <c r="C115" s="153"/>
      <c r="D115" s="85"/>
      <c r="E115" s="262" t="s">
        <v>269</v>
      </c>
      <c r="F115" s="85"/>
      <c r="G115" s="85"/>
      <c r="H115" s="85"/>
      <c r="I115" s="85"/>
      <c r="J115" s="85"/>
      <c r="K115" s="85"/>
      <c r="L115" s="85"/>
      <c r="M115" s="393"/>
      <c r="N115" s="393"/>
      <c r="O115" s="393"/>
      <c r="P115" s="224"/>
      <c r="Q115" s="224"/>
      <c r="R115" s="224"/>
      <c r="S115" s="224"/>
      <c r="T115" s="224"/>
      <c r="U115" s="224"/>
      <c r="V115" s="224"/>
      <c r="W115" s="224"/>
      <c r="X115" s="423"/>
      <c r="Y115" s="224"/>
      <c r="Z115" s="224"/>
      <c r="AA115" s="423"/>
      <c r="AB115" s="195"/>
    </row>
    <row r="116" spans="1:28" s="194" customFormat="1" ht="15" customHeight="1" x14ac:dyDescent="0.15">
      <c r="A116" s="190" t="s">
        <v>296</v>
      </c>
      <c r="B116" s="100" t="s">
        <v>288</v>
      </c>
      <c r="C116" s="100" t="s">
        <v>280</v>
      </c>
      <c r="D116" s="100" t="s">
        <v>267</v>
      </c>
      <c r="E116" s="271" t="s">
        <v>295</v>
      </c>
      <c r="F116" s="269"/>
      <c r="G116" s="269">
        <f t="shared" ref="G116:O116" si="79">G118+G122</f>
        <v>0</v>
      </c>
      <c r="H116" s="269">
        <f t="shared" si="79"/>
        <v>0</v>
      </c>
      <c r="I116" s="269">
        <f t="shared" si="79"/>
        <v>0</v>
      </c>
      <c r="J116" s="88">
        <f t="shared" si="79"/>
        <v>0</v>
      </c>
      <c r="K116" s="88">
        <f t="shared" si="79"/>
        <v>0</v>
      </c>
      <c r="L116" s="88">
        <f t="shared" si="79"/>
        <v>0</v>
      </c>
      <c r="M116" s="389">
        <f t="shared" si="79"/>
        <v>0</v>
      </c>
      <c r="N116" s="389">
        <f t="shared" si="79"/>
        <v>0</v>
      </c>
      <c r="O116" s="389">
        <f t="shared" si="79"/>
        <v>0</v>
      </c>
      <c r="P116" s="162"/>
      <c r="Q116" s="162"/>
      <c r="R116" s="162"/>
      <c r="S116" s="88">
        <f t="shared" ref="S116:X116" si="80">S118+S122</f>
        <v>0</v>
      </c>
      <c r="T116" s="88">
        <f t="shared" si="80"/>
        <v>0</v>
      </c>
      <c r="U116" s="88">
        <f t="shared" si="80"/>
        <v>0</v>
      </c>
      <c r="V116" s="88">
        <f t="shared" si="80"/>
        <v>0</v>
      </c>
      <c r="W116" s="88">
        <f t="shared" si="80"/>
        <v>0</v>
      </c>
      <c r="X116" s="412">
        <f t="shared" si="80"/>
        <v>0</v>
      </c>
      <c r="Y116" s="88">
        <f t="shared" ref="Y116:AA116" si="81">Y118+Y122</f>
        <v>0</v>
      </c>
      <c r="Z116" s="88">
        <f t="shared" si="81"/>
        <v>0</v>
      </c>
      <c r="AA116" s="412">
        <f t="shared" si="81"/>
        <v>0</v>
      </c>
      <c r="AB116" s="192"/>
    </row>
    <row r="117" spans="1:28" s="222" customFormat="1" ht="12.75" customHeight="1" x14ac:dyDescent="0.15">
      <c r="A117" s="261"/>
      <c r="B117" s="153"/>
      <c r="C117" s="153"/>
      <c r="D117" s="85"/>
      <c r="E117" s="262" t="s">
        <v>74</v>
      </c>
      <c r="F117" s="85"/>
      <c r="G117" s="85"/>
      <c r="H117" s="85"/>
      <c r="I117" s="85"/>
      <c r="J117" s="85"/>
      <c r="K117" s="85"/>
      <c r="L117" s="85"/>
      <c r="M117" s="393"/>
      <c r="N117" s="393"/>
      <c r="O117" s="393"/>
      <c r="P117" s="224"/>
      <c r="Q117" s="224"/>
      <c r="R117" s="224"/>
      <c r="S117" s="224"/>
      <c r="T117" s="224"/>
      <c r="U117" s="224"/>
      <c r="V117" s="224"/>
      <c r="W117" s="224"/>
      <c r="X117" s="423"/>
      <c r="Y117" s="224"/>
      <c r="Z117" s="224"/>
      <c r="AA117" s="423"/>
      <c r="AB117" s="195"/>
    </row>
    <row r="118" spans="1:28" s="194" customFormat="1" ht="34.9" customHeight="1" x14ac:dyDescent="0.15">
      <c r="A118" s="268"/>
      <c r="B118" s="239"/>
      <c r="C118" s="239"/>
      <c r="D118" s="269"/>
      <c r="E118" s="263" t="s">
        <v>707</v>
      </c>
      <c r="F118" s="86"/>
      <c r="G118" s="86">
        <f t="shared" ref="G118:O118" si="82">G121+G119+G120</f>
        <v>0</v>
      </c>
      <c r="H118" s="86">
        <f t="shared" si="82"/>
        <v>0</v>
      </c>
      <c r="I118" s="86">
        <f t="shared" si="82"/>
        <v>0</v>
      </c>
      <c r="J118" s="86">
        <f t="shared" si="82"/>
        <v>0</v>
      </c>
      <c r="K118" s="86">
        <f t="shared" si="82"/>
        <v>0</v>
      </c>
      <c r="L118" s="86">
        <f t="shared" si="82"/>
        <v>0</v>
      </c>
      <c r="M118" s="397">
        <f t="shared" si="82"/>
        <v>0</v>
      </c>
      <c r="N118" s="397">
        <f t="shared" si="82"/>
        <v>0</v>
      </c>
      <c r="O118" s="397">
        <f t="shared" si="82"/>
        <v>0</v>
      </c>
      <c r="P118" s="86"/>
      <c r="Q118" s="86"/>
      <c r="R118" s="86"/>
      <c r="S118" s="86">
        <f t="shared" ref="S118:X118" si="83">S121+S119+S120</f>
        <v>0</v>
      </c>
      <c r="T118" s="86">
        <f t="shared" si="83"/>
        <v>0</v>
      </c>
      <c r="U118" s="86">
        <f t="shared" si="83"/>
        <v>0</v>
      </c>
      <c r="V118" s="86">
        <f t="shared" si="83"/>
        <v>0</v>
      </c>
      <c r="W118" s="86">
        <f t="shared" si="83"/>
        <v>0</v>
      </c>
      <c r="X118" s="426">
        <f t="shared" si="83"/>
        <v>0</v>
      </c>
      <c r="Y118" s="86">
        <f t="shared" ref="Y118:AA118" si="84">Y121+Y119+Y120</f>
        <v>0</v>
      </c>
      <c r="Z118" s="86">
        <f t="shared" si="84"/>
        <v>0</v>
      </c>
      <c r="AA118" s="426">
        <f t="shared" si="84"/>
        <v>0</v>
      </c>
      <c r="AB118" s="192"/>
    </row>
    <row r="119" spans="1:28" s="194" customFormat="1" ht="12.6" customHeight="1" x14ac:dyDescent="0.15">
      <c r="A119" s="268"/>
      <c r="B119" s="239"/>
      <c r="C119" s="239"/>
      <c r="D119" s="269"/>
      <c r="E119" s="277" t="s">
        <v>18</v>
      </c>
      <c r="F119" s="100">
        <v>4269</v>
      </c>
      <c r="G119" s="161">
        <f>H119+I119</f>
        <v>0</v>
      </c>
      <c r="H119" s="161"/>
      <c r="I119" s="161">
        <v>0</v>
      </c>
      <c r="J119" s="161">
        <v>0</v>
      </c>
      <c r="K119" s="161">
        <v>0</v>
      </c>
      <c r="L119" s="161">
        <v>0</v>
      </c>
      <c r="M119" s="385">
        <f>N119+O119</f>
        <v>0</v>
      </c>
      <c r="N119" s="385">
        <v>0</v>
      </c>
      <c r="O119" s="385">
        <v>0</v>
      </c>
      <c r="P119" s="162"/>
      <c r="Q119" s="162"/>
      <c r="R119" s="162"/>
      <c r="S119" s="164">
        <f>T119+U119</f>
        <v>0</v>
      </c>
      <c r="T119" s="164">
        <v>0</v>
      </c>
      <c r="U119" s="164">
        <v>0</v>
      </c>
      <c r="V119" s="164">
        <f>W119+X119</f>
        <v>0</v>
      </c>
      <c r="W119" s="164">
        <v>0</v>
      </c>
      <c r="X119" s="327">
        <v>0</v>
      </c>
      <c r="Y119" s="164">
        <f>Z119+AA119</f>
        <v>0</v>
      </c>
      <c r="Z119" s="164">
        <v>0</v>
      </c>
      <c r="AA119" s="327">
        <v>0</v>
      </c>
      <c r="AB119" s="192"/>
    </row>
    <row r="120" spans="1:28" s="194" customFormat="1" ht="25.15" customHeight="1" x14ac:dyDescent="0.15">
      <c r="A120" s="268"/>
      <c r="B120" s="239"/>
      <c r="C120" s="239"/>
      <c r="D120" s="269"/>
      <c r="E120" s="277" t="s">
        <v>773</v>
      </c>
      <c r="F120" s="100">
        <v>4819</v>
      </c>
      <c r="G120" s="161">
        <f>H120+I120</f>
        <v>0</v>
      </c>
      <c r="H120" s="161">
        <v>0</v>
      </c>
      <c r="I120" s="161">
        <v>0</v>
      </c>
      <c r="J120" s="161">
        <v>0</v>
      </c>
      <c r="K120" s="161">
        <v>0</v>
      </c>
      <c r="L120" s="161">
        <v>0</v>
      </c>
      <c r="M120" s="385">
        <f>N120+O120</f>
        <v>0</v>
      </c>
      <c r="N120" s="385">
        <v>0</v>
      </c>
      <c r="O120" s="385">
        <v>0</v>
      </c>
      <c r="P120" s="162"/>
      <c r="Q120" s="162"/>
      <c r="R120" s="162"/>
      <c r="S120" s="164">
        <f>T120+U120</f>
        <v>0</v>
      </c>
      <c r="T120" s="164">
        <v>0</v>
      </c>
      <c r="U120" s="164">
        <v>0</v>
      </c>
      <c r="V120" s="164">
        <f>W120+X120</f>
        <v>0</v>
      </c>
      <c r="W120" s="164">
        <v>0</v>
      </c>
      <c r="X120" s="327">
        <v>0</v>
      </c>
      <c r="Y120" s="164">
        <f>Z120+AA120</f>
        <v>0</v>
      </c>
      <c r="Z120" s="164">
        <v>0</v>
      </c>
      <c r="AA120" s="327">
        <v>0</v>
      </c>
      <c r="AB120" s="192"/>
    </row>
    <row r="121" spans="1:28" s="194" customFormat="1" ht="15" customHeight="1" x14ac:dyDescent="0.15">
      <c r="A121" s="268"/>
      <c r="B121" s="239"/>
      <c r="C121" s="239"/>
      <c r="D121" s="269"/>
      <c r="E121" s="271" t="s">
        <v>489</v>
      </c>
      <c r="F121" s="100" t="s">
        <v>490</v>
      </c>
      <c r="G121" s="161">
        <f>H121+I121</f>
        <v>0</v>
      </c>
      <c r="H121" s="161">
        <v>0</v>
      </c>
      <c r="I121" s="161">
        <v>0</v>
      </c>
      <c r="J121" s="161">
        <f>K121+L121</f>
        <v>0</v>
      </c>
      <c r="K121" s="161">
        <v>0</v>
      </c>
      <c r="L121" s="161">
        <v>0</v>
      </c>
      <c r="M121" s="385">
        <f>N121+O121</f>
        <v>0</v>
      </c>
      <c r="N121" s="385">
        <v>0</v>
      </c>
      <c r="O121" s="385">
        <v>0</v>
      </c>
      <c r="P121" s="162"/>
      <c r="Q121" s="162"/>
      <c r="R121" s="162"/>
      <c r="S121" s="164">
        <f>T121+U121</f>
        <v>0</v>
      </c>
      <c r="T121" s="164">
        <v>0</v>
      </c>
      <c r="U121" s="164">
        <v>0</v>
      </c>
      <c r="V121" s="164">
        <f>W121+X121</f>
        <v>0</v>
      </c>
      <c r="W121" s="164">
        <v>0</v>
      </c>
      <c r="X121" s="327">
        <v>0</v>
      </c>
      <c r="Y121" s="164">
        <f>Z121+AA121</f>
        <v>0</v>
      </c>
      <c r="Z121" s="164">
        <v>0</v>
      </c>
      <c r="AA121" s="327">
        <v>0</v>
      </c>
      <c r="AB121" s="192"/>
    </row>
    <row r="122" spans="1:28" s="194" customFormat="1" ht="23.45" customHeight="1" x14ac:dyDescent="0.15">
      <c r="A122" s="268"/>
      <c r="B122" s="239"/>
      <c r="C122" s="239"/>
      <c r="D122" s="269"/>
      <c r="E122" s="263" t="s">
        <v>708</v>
      </c>
      <c r="F122" s="86"/>
      <c r="G122" s="86">
        <f t="shared" ref="G122:AA122" si="85">G123</f>
        <v>0</v>
      </c>
      <c r="H122" s="86">
        <f t="shared" si="85"/>
        <v>0</v>
      </c>
      <c r="I122" s="86">
        <f t="shared" si="85"/>
        <v>0</v>
      </c>
      <c r="J122" s="86">
        <f t="shared" si="85"/>
        <v>0</v>
      </c>
      <c r="K122" s="86">
        <f t="shared" si="85"/>
        <v>0</v>
      </c>
      <c r="L122" s="86">
        <f t="shared" si="85"/>
        <v>0</v>
      </c>
      <c r="M122" s="397">
        <f t="shared" si="85"/>
        <v>0</v>
      </c>
      <c r="N122" s="397">
        <f t="shared" si="85"/>
        <v>0</v>
      </c>
      <c r="O122" s="397">
        <f t="shared" si="85"/>
        <v>0</v>
      </c>
      <c r="P122" s="86"/>
      <c r="Q122" s="86"/>
      <c r="R122" s="86"/>
      <c r="S122" s="86">
        <f t="shared" si="85"/>
        <v>0</v>
      </c>
      <c r="T122" s="86">
        <f t="shared" si="85"/>
        <v>0</v>
      </c>
      <c r="U122" s="86">
        <f t="shared" si="85"/>
        <v>0</v>
      </c>
      <c r="V122" s="86">
        <f t="shared" si="85"/>
        <v>0</v>
      </c>
      <c r="W122" s="86">
        <f t="shared" si="85"/>
        <v>0</v>
      </c>
      <c r="X122" s="426">
        <f t="shared" si="85"/>
        <v>0</v>
      </c>
      <c r="Y122" s="86">
        <f t="shared" si="85"/>
        <v>0</v>
      </c>
      <c r="Z122" s="86">
        <f t="shared" si="85"/>
        <v>0</v>
      </c>
      <c r="AA122" s="426">
        <f t="shared" si="85"/>
        <v>0</v>
      </c>
      <c r="AB122" s="192"/>
    </row>
    <row r="123" spans="1:28" s="222" customFormat="1" ht="24.6" customHeight="1" x14ac:dyDescent="0.15">
      <c r="A123" s="261"/>
      <c r="B123" s="153"/>
      <c r="C123" s="153"/>
      <c r="D123" s="85"/>
      <c r="E123" s="262" t="s">
        <v>524</v>
      </c>
      <c r="F123" s="197" t="s">
        <v>525</v>
      </c>
      <c r="G123" s="161">
        <f>H123+I123</f>
        <v>0</v>
      </c>
      <c r="H123" s="161">
        <v>0</v>
      </c>
      <c r="I123" s="161">
        <v>0</v>
      </c>
      <c r="J123" s="161">
        <f>K123+L123</f>
        <v>0</v>
      </c>
      <c r="K123" s="161">
        <v>0</v>
      </c>
      <c r="L123" s="161">
        <v>0</v>
      </c>
      <c r="M123" s="385">
        <f>N123+O123</f>
        <v>0</v>
      </c>
      <c r="N123" s="385">
        <v>0</v>
      </c>
      <c r="O123" s="385">
        <v>0</v>
      </c>
      <c r="P123" s="162"/>
      <c r="Q123" s="162"/>
      <c r="R123" s="162"/>
      <c r="S123" s="164">
        <f>T123+U123</f>
        <v>0</v>
      </c>
      <c r="T123" s="164">
        <v>0</v>
      </c>
      <c r="U123" s="164">
        <v>0</v>
      </c>
      <c r="V123" s="164">
        <f>W123+X123</f>
        <v>0</v>
      </c>
      <c r="W123" s="164">
        <v>0</v>
      </c>
      <c r="X123" s="327">
        <v>0</v>
      </c>
      <c r="Y123" s="164">
        <f>Z123+AA123</f>
        <v>0</v>
      </c>
      <c r="Z123" s="164">
        <v>0</v>
      </c>
      <c r="AA123" s="327">
        <v>0</v>
      </c>
      <c r="AB123" s="195"/>
    </row>
    <row r="124" spans="1:28" s="234" customFormat="1" ht="53.45" customHeight="1" x14ac:dyDescent="0.15">
      <c r="A124" s="283">
        <v>2300</v>
      </c>
      <c r="B124" s="284" t="s">
        <v>811</v>
      </c>
      <c r="C124" s="259" t="s">
        <v>264</v>
      </c>
      <c r="D124" s="259" t="s">
        <v>264</v>
      </c>
      <c r="E124" s="285" t="s">
        <v>821</v>
      </c>
      <c r="F124" s="273"/>
      <c r="G124" s="166">
        <f>G126</f>
        <v>0</v>
      </c>
      <c r="H124" s="166">
        <f t="shared" ref="H124:O124" si="86">H126</f>
        <v>0</v>
      </c>
      <c r="I124" s="166">
        <f t="shared" si="86"/>
        <v>0</v>
      </c>
      <c r="J124" s="166">
        <f t="shared" si="86"/>
        <v>0</v>
      </c>
      <c r="K124" s="166">
        <f t="shared" si="86"/>
        <v>0</v>
      </c>
      <c r="L124" s="166">
        <f t="shared" si="86"/>
        <v>0</v>
      </c>
      <c r="M124" s="404">
        <f t="shared" si="86"/>
        <v>0</v>
      </c>
      <c r="N124" s="404">
        <f t="shared" si="86"/>
        <v>0</v>
      </c>
      <c r="O124" s="404">
        <f t="shared" si="86"/>
        <v>0</v>
      </c>
      <c r="P124" s="166"/>
      <c r="Q124" s="166"/>
      <c r="R124" s="166"/>
      <c r="S124" s="166">
        <f t="shared" ref="S124:AA124" si="87">S126</f>
        <v>0</v>
      </c>
      <c r="T124" s="166">
        <f t="shared" si="87"/>
        <v>0</v>
      </c>
      <c r="U124" s="166">
        <f t="shared" si="87"/>
        <v>0</v>
      </c>
      <c r="V124" s="166">
        <f t="shared" ref="V124:X124" si="88">V126</f>
        <v>0</v>
      </c>
      <c r="W124" s="166">
        <f t="shared" si="88"/>
        <v>0</v>
      </c>
      <c r="X124" s="433">
        <f t="shared" si="88"/>
        <v>0</v>
      </c>
      <c r="Y124" s="166">
        <f t="shared" si="87"/>
        <v>0</v>
      </c>
      <c r="Z124" s="166">
        <f t="shared" si="87"/>
        <v>0</v>
      </c>
      <c r="AA124" s="433">
        <f t="shared" si="87"/>
        <v>0</v>
      </c>
      <c r="AB124" s="275"/>
    </row>
    <row r="125" spans="1:28" s="222" customFormat="1" ht="15" customHeight="1" x14ac:dyDescent="0.15">
      <c r="A125" s="261"/>
      <c r="B125" s="197"/>
      <c r="C125" s="197"/>
      <c r="D125" s="197"/>
      <c r="E125" s="208" t="s">
        <v>822</v>
      </c>
      <c r="F125" s="197"/>
      <c r="G125" s="161"/>
      <c r="H125" s="161"/>
      <c r="I125" s="161"/>
      <c r="J125" s="197"/>
      <c r="K125" s="197"/>
      <c r="L125" s="197"/>
      <c r="M125" s="393"/>
      <c r="N125" s="393"/>
      <c r="O125" s="393"/>
      <c r="P125" s="224"/>
      <c r="Q125" s="224"/>
      <c r="R125" s="224"/>
      <c r="S125" s="224"/>
      <c r="T125" s="224"/>
      <c r="U125" s="224"/>
      <c r="V125" s="224"/>
      <c r="W125" s="224"/>
      <c r="X125" s="423"/>
      <c r="Y125" s="224"/>
      <c r="Z125" s="224"/>
      <c r="AA125" s="423"/>
      <c r="AB125" s="195"/>
    </row>
    <row r="126" spans="1:28" s="288" customFormat="1" ht="15" customHeight="1" x14ac:dyDescent="0.15">
      <c r="A126" s="286"/>
      <c r="B126" s="204" t="s">
        <v>811</v>
      </c>
      <c r="C126" s="204">
        <v>2</v>
      </c>
      <c r="D126" s="204">
        <v>0</v>
      </c>
      <c r="E126" s="287" t="s">
        <v>823</v>
      </c>
      <c r="F126" s="211"/>
      <c r="G126" s="281">
        <f t="shared" ref="G126:O126" si="89">G128</f>
        <v>0</v>
      </c>
      <c r="H126" s="281">
        <f t="shared" si="89"/>
        <v>0</v>
      </c>
      <c r="I126" s="281">
        <f t="shared" si="89"/>
        <v>0</v>
      </c>
      <c r="J126" s="281">
        <f t="shared" si="89"/>
        <v>0</v>
      </c>
      <c r="K126" s="281">
        <f t="shared" si="89"/>
        <v>0</v>
      </c>
      <c r="L126" s="281">
        <f t="shared" si="89"/>
        <v>0</v>
      </c>
      <c r="M126" s="402">
        <f t="shared" si="89"/>
        <v>0</v>
      </c>
      <c r="N126" s="402">
        <f t="shared" si="89"/>
        <v>0</v>
      </c>
      <c r="O126" s="402">
        <f t="shared" si="89"/>
        <v>0</v>
      </c>
      <c r="P126" s="281"/>
      <c r="Q126" s="281"/>
      <c r="R126" s="281"/>
      <c r="S126" s="281">
        <f t="shared" ref="S126:X126" si="90">S128</f>
        <v>0</v>
      </c>
      <c r="T126" s="281">
        <f t="shared" si="90"/>
        <v>0</v>
      </c>
      <c r="U126" s="281">
        <f t="shared" si="90"/>
        <v>0</v>
      </c>
      <c r="V126" s="281">
        <f t="shared" si="90"/>
        <v>0</v>
      </c>
      <c r="W126" s="281">
        <f t="shared" si="90"/>
        <v>0</v>
      </c>
      <c r="X126" s="431">
        <f t="shared" si="90"/>
        <v>0</v>
      </c>
      <c r="Y126" s="281">
        <f t="shared" ref="Y126:AA126" si="91">Y128</f>
        <v>0</v>
      </c>
      <c r="Z126" s="281">
        <f t="shared" si="91"/>
        <v>0</v>
      </c>
      <c r="AA126" s="431">
        <f t="shared" si="91"/>
        <v>0</v>
      </c>
      <c r="AB126" s="206"/>
    </row>
    <row r="127" spans="1:28" s="222" customFormat="1" ht="15" customHeight="1" x14ac:dyDescent="0.15">
      <c r="A127" s="261"/>
      <c r="B127" s="197"/>
      <c r="C127" s="197"/>
      <c r="D127" s="197"/>
      <c r="E127" s="208" t="s">
        <v>822</v>
      </c>
      <c r="F127" s="197"/>
      <c r="G127" s="161"/>
      <c r="H127" s="161"/>
      <c r="I127" s="161"/>
      <c r="J127" s="161"/>
      <c r="K127" s="161"/>
      <c r="L127" s="161"/>
      <c r="M127" s="393"/>
      <c r="N127" s="393"/>
      <c r="O127" s="393"/>
      <c r="P127" s="224"/>
      <c r="Q127" s="224"/>
      <c r="R127" s="224"/>
      <c r="S127" s="224"/>
      <c r="T127" s="224"/>
      <c r="U127" s="224"/>
      <c r="V127" s="224"/>
      <c r="W127" s="224"/>
      <c r="X127" s="423"/>
      <c r="Y127" s="224"/>
      <c r="Z127" s="224"/>
      <c r="AA127" s="423"/>
      <c r="AB127" s="195"/>
    </row>
    <row r="128" spans="1:28" s="222" customFormat="1" ht="15" customHeight="1" x14ac:dyDescent="0.15">
      <c r="A128" s="261"/>
      <c r="B128" s="101" t="s">
        <v>811</v>
      </c>
      <c r="C128" s="101">
        <v>2</v>
      </c>
      <c r="D128" s="101">
        <v>1</v>
      </c>
      <c r="E128" s="208" t="s">
        <v>823</v>
      </c>
      <c r="F128" s="197"/>
      <c r="G128" s="161">
        <f t="shared" ref="G128:N128" si="92">SUM(G129:G131)</f>
        <v>0</v>
      </c>
      <c r="H128" s="161">
        <f t="shared" si="92"/>
        <v>0</v>
      </c>
      <c r="I128" s="161">
        <f t="shared" si="92"/>
        <v>0</v>
      </c>
      <c r="J128" s="161">
        <f t="shared" si="92"/>
        <v>0</v>
      </c>
      <c r="K128" s="161">
        <v>0</v>
      </c>
      <c r="L128" s="161">
        <f t="shared" si="92"/>
        <v>0</v>
      </c>
      <c r="M128" s="391">
        <f t="shared" si="92"/>
        <v>0</v>
      </c>
      <c r="N128" s="391">
        <f t="shared" si="92"/>
        <v>0</v>
      </c>
      <c r="O128" s="385">
        <v>0</v>
      </c>
      <c r="P128" s="162"/>
      <c r="Q128" s="162"/>
      <c r="R128" s="162"/>
      <c r="S128" s="161">
        <f t="shared" ref="S128:X128" si="93">SUM(S129:S131)</f>
        <v>0</v>
      </c>
      <c r="T128" s="161">
        <f t="shared" ref="T128" si="94">SUM(T129:T131)</f>
        <v>0</v>
      </c>
      <c r="U128" s="161">
        <f t="shared" si="93"/>
        <v>0</v>
      </c>
      <c r="V128" s="161">
        <f t="shared" si="93"/>
        <v>0</v>
      </c>
      <c r="W128" s="161">
        <f t="shared" si="93"/>
        <v>0</v>
      </c>
      <c r="X128" s="414">
        <f t="shared" si="93"/>
        <v>0</v>
      </c>
      <c r="Y128" s="161">
        <f t="shared" ref="Y128:AA128" si="95">SUM(Y129:Y131)</f>
        <v>0</v>
      </c>
      <c r="Z128" s="161">
        <f t="shared" si="95"/>
        <v>0</v>
      </c>
      <c r="AA128" s="414">
        <f t="shared" si="95"/>
        <v>0</v>
      </c>
      <c r="AB128" s="195"/>
    </row>
    <row r="129" spans="1:28" s="222" customFormat="1" ht="15" customHeight="1" x14ac:dyDescent="0.15">
      <c r="A129" s="261"/>
      <c r="B129" s="101"/>
      <c r="C129" s="197"/>
      <c r="D129" s="197"/>
      <c r="E129" s="208" t="s">
        <v>18</v>
      </c>
      <c r="F129" s="197">
        <v>4269</v>
      </c>
      <c r="G129" s="161">
        <f>H129+I129</f>
        <v>0</v>
      </c>
      <c r="H129" s="161"/>
      <c r="I129" s="161">
        <v>0</v>
      </c>
      <c r="J129" s="161">
        <f>K129+L129</f>
        <v>0</v>
      </c>
      <c r="K129" s="161">
        <v>0</v>
      </c>
      <c r="L129" s="161">
        <v>0</v>
      </c>
      <c r="M129" s="385">
        <f>N129+O129</f>
        <v>0</v>
      </c>
      <c r="N129" s="385">
        <v>0</v>
      </c>
      <c r="O129" s="385">
        <v>0</v>
      </c>
      <c r="P129" s="162"/>
      <c r="Q129" s="162"/>
      <c r="R129" s="162"/>
      <c r="S129" s="164">
        <f>T129+U129</f>
        <v>0</v>
      </c>
      <c r="T129" s="164">
        <v>0</v>
      </c>
      <c r="U129" s="164">
        <v>0</v>
      </c>
      <c r="V129" s="164">
        <f>W129+X129</f>
        <v>0</v>
      </c>
      <c r="W129" s="164">
        <v>0</v>
      </c>
      <c r="X129" s="327">
        <v>0</v>
      </c>
      <c r="Y129" s="164">
        <f>Z129+AA129</f>
        <v>0</v>
      </c>
      <c r="Z129" s="164">
        <v>0</v>
      </c>
      <c r="AA129" s="327">
        <v>0</v>
      </c>
      <c r="AB129" s="195"/>
    </row>
    <row r="130" spans="1:28" s="222" customFormat="1" ht="24" customHeight="1" x14ac:dyDescent="0.15">
      <c r="A130" s="261"/>
      <c r="B130" s="101"/>
      <c r="C130" s="197"/>
      <c r="D130" s="197"/>
      <c r="E130" s="208" t="s">
        <v>772</v>
      </c>
      <c r="F130" s="197">
        <v>4841</v>
      </c>
      <c r="G130" s="161">
        <f>H130+I130</f>
        <v>0</v>
      </c>
      <c r="H130" s="161">
        <v>0</v>
      </c>
      <c r="I130" s="161">
        <v>0</v>
      </c>
      <c r="J130" s="161">
        <f>K130+L130</f>
        <v>0</v>
      </c>
      <c r="K130" s="161">
        <v>0</v>
      </c>
      <c r="L130" s="161">
        <v>0</v>
      </c>
      <c r="M130" s="385">
        <f>N130+O130</f>
        <v>0</v>
      </c>
      <c r="N130" s="385">
        <v>0</v>
      </c>
      <c r="O130" s="385">
        <v>0</v>
      </c>
      <c r="P130" s="162"/>
      <c r="Q130" s="162"/>
      <c r="R130" s="162"/>
      <c r="S130" s="164">
        <f>T130+U130</f>
        <v>0</v>
      </c>
      <c r="T130" s="164">
        <v>0</v>
      </c>
      <c r="U130" s="164">
        <v>0</v>
      </c>
      <c r="V130" s="164">
        <f>W130+X130</f>
        <v>0</v>
      </c>
      <c r="W130" s="164">
        <v>0</v>
      </c>
      <c r="X130" s="327">
        <v>0</v>
      </c>
      <c r="Y130" s="164">
        <f>Z130+AA130</f>
        <v>0</v>
      </c>
      <c r="Z130" s="164">
        <v>0</v>
      </c>
      <c r="AA130" s="327">
        <v>0</v>
      </c>
      <c r="AB130" s="195"/>
    </row>
    <row r="131" spans="1:28" s="222" customFormat="1" ht="15" customHeight="1" x14ac:dyDescent="0.15">
      <c r="A131" s="261"/>
      <c r="B131" s="101"/>
      <c r="C131" s="197"/>
      <c r="D131" s="197"/>
      <c r="E131" s="208" t="s">
        <v>23</v>
      </c>
      <c r="F131" s="197">
        <v>4729</v>
      </c>
      <c r="G131" s="161">
        <f>H131+I131</f>
        <v>0</v>
      </c>
      <c r="H131" s="161"/>
      <c r="I131" s="161">
        <v>0</v>
      </c>
      <c r="J131" s="161">
        <f>K131+L131</f>
        <v>0</v>
      </c>
      <c r="K131" s="161">
        <v>0</v>
      </c>
      <c r="L131" s="161">
        <v>0</v>
      </c>
      <c r="M131" s="385">
        <f>N131+O131</f>
        <v>0</v>
      </c>
      <c r="N131" s="385"/>
      <c r="O131" s="385">
        <v>0</v>
      </c>
      <c r="P131" s="162"/>
      <c r="Q131" s="162"/>
      <c r="R131" s="162"/>
      <c r="S131" s="164">
        <f>T131+U131</f>
        <v>0</v>
      </c>
      <c r="T131" s="164">
        <v>0</v>
      </c>
      <c r="U131" s="164">
        <v>0</v>
      </c>
      <c r="V131" s="164">
        <f>W131+X131</f>
        <v>0</v>
      </c>
      <c r="W131" s="164">
        <v>0</v>
      </c>
      <c r="X131" s="327">
        <v>0</v>
      </c>
      <c r="Y131" s="164">
        <f>Z131+AA131</f>
        <v>0</v>
      </c>
      <c r="Z131" s="164">
        <v>0</v>
      </c>
      <c r="AA131" s="327">
        <v>0</v>
      </c>
      <c r="AB131" s="195"/>
    </row>
    <row r="132" spans="1:28" s="227" customFormat="1" ht="19.5" customHeight="1" x14ac:dyDescent="0.15">
      <c r="A132" s="258" t="s">
        <v>297</v>
      </c>
      <c r="B132" s="259" t="s">
        <v>298</v>
      </c>
      <c r="C132" s="259" t="s">
        <v>264</v>
      </c>
      <c r="D132" s="259" t="s">
        <v>264</v>
      </c>
      <c r="E132" s="256" t="s">
        <v>299</v>
      </c>
      <c r="F132" s="257"/>
      <c r="G132" s="257">
        <f>G134+G142+G154+G166+G232+G241</f>
        <v>49269.21</v>
      </c>
      <c r="H132" s="257">
        <f>H134+H142+H154+H166+H232+H241</f>
        <v>0</v>
      </c>
      <c r="I132" s="257">
        <f>I134+I142+I154+I166+I232+I241</f>
        <v>49269.21</v>
      </c>
      <c r="J132" s="257">
        <f t="shared" ref="J132:O132" si="96">J134+J142+J154+J166+J232+J241</f>
        <v>102100</v>
      </c>
      <c r="K132" s="257">
        <f t="shared" si="96"/>
        <v>47000</v>
      </c>
      <c r="L132" s="257">
        <f t="shared" si="96"/>
        <v>55100</v>
      </c>
      <c r="M132" s="394">
        <f t="shared" si="96"/>
        <v>9000</v>
      </c>
      <c r="N132" s="394">
        <f t="shared" si="96"/>
        <v>47000</v>
      </c>
      <c r="O132" s="394">
        <f t="shared" si="96"/>
        <v>9000</v>
      </c>
      <c r="P132" s="257"/>
      <c r="Q132" s="257"/>
      <c r="R132" s="257"/>
      <c r="S132" s="257">
        <f t="shared" ref="S132:AA132" si="97">S134+S142+S154+S166+S232+S241</f>
        <v>77000</v>
      </c>
      <c r="T132" s="257">
        <f t="shared" si="97"/>
        <v>47000</v>
      </c>
      <c r="U132" s="257">
        <f t="shared" si="97"/>
        <v>30000</v>
      </c>
      <c r="V132" s="257">
        <f t="shared" ref="V132:X132" si="98">V134+V142+V154+V166+V232+V241</f>
        <v>77000</v>
      </c>
      <c r="W132" s="257">
        <f t="shared" si="98"/>
        <v>47000</v>
      </c>
      <c r="X132" s="422">
        <f t="shared" si="98"/>
        <v>30000</v>
      </c>
      <c r="Y132" s="257">
        <f t="shared" si="97"/>
        <v>87000</v>
      </c>
      <c r="Z132" s="257">
        <f t="shared" si="97"/>
        <v>47000</v>
      </c>
      <c r="AA132" s="422">
        <f t="shared" si="97"/>
        <v>40000</v>
      </c>
      <c r="AB132" s="260"/>
    </row>
    <row r="133" spans="1:28" s="222" customFormat="1" ht="12.75" customHeight="1" x14ac:dyDescent="0.15">
      <c r="A133" s="261"/>
      <c r="B133" s="153"/>
      <c r="C133" s="153"/>
      <c r="D133" s="85"/>
      <c r="E133" s="262" t="s">
        <v>74</v>
      </c>
      <c r="F133" s="85"/>
      <c r="G133" s="85"/>
      <c r="H133" s="85"/>
      <c r="I133" s="85"/>
      <c r="J133" s="85"/>
      <c r="K133" s="85"/>
      <c r="L133" s="85"/>
      <c r="M133" s="393"/>
      <c r="N133" s="393"/>
      <c r="O133" s="393"/>
      <c r="P133" s="224"/>
      <c r="Q133" s="224"/>
      <c r="R133" s="224"/>
      <c r="S133" s="224"/>
      <c r="T133" s="224"/>
      <c r="U133" s="224"/>
      <c r="V133" s="224"/>
      <c r="W133" s="224"/>
      <c r="X133" s="423"/>
      <c r="Y133" s="224"/>
      <c r="Z133" s="224"/>
      <c r="AA133" s="423"/>
      <c r="AB133" s="195"/>
    </row>
    <row r="134" spans="1:28" s="265" customFormat="1" ht="30.75" customHeight="1" x14ac:dyDescent="0.15">
      <c r="A134" s="213" t="s">
        <v>300</v>
      </c>
      <c r="B134" s="214" t="s">
        <v>298</v>
      </c>
      <c r="C134" s="214" t="s">
        <v>267</v>
      </c>
      <c r="D134" s="214" t="s">
        <v>264</v>
      </c>
      <c r="E134" s="263" t="s">
        <v>301</v>
      </c>
      <c r="F134" s="87"/>
      <c r="G134" s="282">
        <f>G136</f>
        <v>0</v>
      </c>
      <c r="H134" s="282">
        <f t="shared" ref="H134:O134" si="99">H136</f>
        <v>0</v>
      </c>
      <c r="I134" s="282">
        <f t="shared" si="99"/>
        <v>0</v>
      </c>
      <c r="J134" s="282">
        <f t="shared" si="99"/>
        <v>0</v>
      </c>
      <c r="K134" s="282">
        <f t="shared" si="99"/>
        <v>0</v>
      </c>
      <c r="L134" s="282">
        <f t="shared" si="99"/>
        <v>0</v>
      </c>
      <c r="M134" s="403">
        <f t="shared" si="99"/>
        <v>0</v>
      </c>
      <c r="N134" s="403">
        <f t="shared" si="99"/>
        <v>0</v>
      </c>
      <c r="O134" s="403">
        <f t="shared" si="99"/>
        <v>0</v>
      </c>
      <c r="P134" s="282"/>
      <c r="Q134" s="282"/>
      <c r="R134" s="282"/>
      <c r="S134" s="282">
        <f t="shared" ref="S134:AA134" si="100">S136</f>
        <v>0</v>
      </c>
      <c r="T134" s="282">
        <f t="shared" si="100"/>
        <v>0</v>
      </c>
      <c r="U134" s="282">
        <f t="shared" si="100"/>
        <v>0</v>
      </c>
      <c r="V134" s="282">
        <f t="shared" ref="V134:X134" si="101">V136</f>
        <v>0</v>
      </c>
      <c r="W134" s="282">
        <f t="shared" si="101"/>
        <v>0</v>
      </c>
      <c r="X134" s="432">
        <f t="shared" si="101"/>
        <v>0</v>
      </c>
      <c r="Y134" s="282">
        <f t="shared" si="100"/>
        <v>0</v>
      </c>
      <c r="Z134" s="282">
        <f t="shared" si="100"/>
        <v>0</v>
      </c>
      <c r="AA134" s="432">
        <f t="shared" si="100"/>
        <v>0</v>
      </c>
      <c r="AB134" s="264"/>
    </row>
    <row r="135" spans="1:28" s="222" customFormat="1" ht="12.75" customHeight="1" x14ac:dyDescent="0.15">
      <c r="A135" s="261"/>
      <c r="B135" s="153"/>
      <c r="C135" s="153"/>
      <c r="D135" s="85"/>
      <c r="E135" s="262" t="s">
        <v>269</v>
      </c>
      <c r="F135" s="85"/>
      <c r="G135" s="85"/>
      <c r="H135" s="85"/>
      <c r="I135" s="85"/>
      <c r="J135" s="85"/>
      <c r="K135" s="85"/>
      <c r="L135" s="85"/>
      <c r="M135" s="393"/>
      <c r="N135" s="393"/>
      <c r="O135" s="393"/>
      <c r="P135" s="224"/>
      <c r="Q135" s="224"/>
      <c r="R135" s="224"/>
      <c r="S135" s="224"/>
      <c r="T135" s="224"/>
      <c r="U135" s="224"/>
      <c r="V135" s="224"/>
      <c r="W135" s="224"/>
      <c r="X135" s="423"/>
      <c r="Y135" s="224"/>
      <c r="Z135" s="224"/>
      <c r="AA135" s="423"/>
      <c r="AB135" s="195"/>
    </row>
    <row r="136" spans="1:28" s="222" customFormat="1" ht="26.45" customHeight="1" x14ac:dyDescent="0.15">
      <c r="A136" s="196" t="s">
        <v>302</v>
      </c>
      <c r="B136" s="197" t="s">
        <v>298</v>
      </c>
      <c r="C136" s="197" t="s">
        <v>267</v>
      </c>
      <c r="D136" s="197" t="s">
        <v>267</v>
      </c>
      <c r="E136" s="262" t="s">
        <v>303</v>
      </c>
      <c r="F136" s="85"/>
      <c r="G136" s="161">
        <f t="shared" ref="G136:L136" si="102">G138+G140</f>
        <v>0</v>
      </c>
      <c r="H136" s="161">
        <f t="shared" si="102"/>
        <v>0</v>
      </c>
      <c r="I136" s="161">
        <f t="shared" si="102"/>
        <v>0</v>
      </c>
      <c r="J136" s="161">
        <f t="shared" si="102"/>
        <v>0</v>
      </c>
      <c r="K136" s="161">
        <f t="shared" si="102"/>
        <v>0</v>
      </c>
      <c r="L136" s="161">
        <f t="shared" si="102"/>
        <v>0</v>
      </c>
      <c r="M136" s="385">
        <f>N136+O136</f>
        <v>0</v>
      </c>
      <c r="N136" s="385">
        <v>0</v>
      </c>
      <c r="O136" s="385">
        <v>0</v>
      </c>
      <c r="P136" s="162"/>
      <c r="Q136" s="162"/>
      <c r="R136" s="162"/>
      <c r="S136" s="164">
        <f>T136+U136</f>
        <v>0</v>
      </c>
      <c r="T136" s="164">
        <v>0</v>
      </c>
      <c r="U136" s="164">
        <v>0</v>
      </c>
      <c r="V136" s="164">
        <f>W136+X136</f>
        <v>0</v>
      </c>
      <c r="W136" s="164">
        <v>0</v>
      </c>
      <c r="X136" s="327">
        <v>0</v>
      </c>
      <c r="Y136" s="164">
        <f>Z136+AA136</f>
        <v>0</v>
      </c>
      <c r="Z136" s="164">
        <v>0</v>
      </c>
      <c r="AA136" s="327">
        <v>0</v>
      </c>
      <c r="AB136" s="195"/>
    </row>
    <row r="137" spans="1:28" s="222" customFormat="1" ht="12.75" customHeight="1" x14ac:dyDescent="0.15">
      <c r="A137" s="261"/>
      <c r="B137" s="153"/>
      <c r="C137" s="153"/>
      <c r="D137" s="85"/>
      <c r="E137" s="262" t="s">
        <v>74</v>
      </c>
      <c r="F137" s="85"/>
      <c r="G137" s="85"/>
      <c r="H137" s="85"/>
      <c r="I137" s="85"/>
      <c r="J137" s="85"/>
      <c r="K137" s="85"/>
      <c r="L137" s="85"/>
      <c r="M137" s="393"/>
      <c r="N137" s="393"/>
      <c r="O137" s="393"/>
      <c r="P137" s="224"/>
      <c r="Q137" s="224"/>
      <c r="R137" s="224"/>
      <c r="S137" s="224"/>
      <c r="T137" s="224"/>
      <c r="U137" s="224"/>
      <c r="V137" s="224"/>
      <c r="W137" s="224"/>
      <c r="X137" s="423"/>
      <c r="Y137" s="224"/>
      <c r="Z137" s="224"/>
      <c r="AA137" s="423"/>
      <c r="AB137" s="195"/>
    </row>
    <row r="138" spans="1:28" s="194" customFormat="1" ht="32.450000000000003" customHeight="1" x14ac:dyDescent="0.15">
      <c r="A138" s="268"/>
      <c r="B138" s="239"/>
      <c r="C138" s="239"/>
      <c r="D138" s="269"/>
      <c r="E138" s="263" t="s">
        <v>709</v>
      </c>
      <c r="F138" s="86"/>
      <c r="G138" s="86">
        <f t="shared" ref="G138:AA138" si="103">G139</f>
        <v>0</v>
      </c>
      <c r="H138" s="86">
        <f t="shared" si="103"/>
        <v>0</v>
      </c>
      <c r="I138" s="86">
        <f t="shared" si="103"/>
        <v>0</v>
      </c>
      <c r="J138" s="86">
        <f t="shared" si="103"/>
        <v>0</v>
      </c>
      <c r="K138" s="86">
        <f t="shared" si="103"/>
        <v>0</v>
      </c>
      <c r="L138" s="86">
        <f t="shared" si="103"/>
        <v>0</v>
      </c>
      <c r="M138" s="397">
        <f t="shared" si="103"/>
        <v>0</v>
      </c>
      <c r="N138" s="397">
        <f t="shared" si="103"/>
        <v>0</v>
      </c>
      <c r="O138" s="397">
        <f t="shared" si="103"/>
        <v>0</v>
      </c>
      <c r="P138" s="86"/>
      <c r="Q138" s="86"/>
      <c r="R138" s="86"/>
      <c r="S138" s="86">
        <f t="shared" si="103"/>
        <v>0</v>
      </c>
      <c r="T138" s="86">
        <f t="shared" si="103"/>
        <v>0</v>
      </c>
      <c r="U138" s="86">
        <f t="shared" si="103"/>
        <v>0</v>
      </c>
      <c r="V138" s="86">
        <f t="shared" si="103"/>
        <v>0</v>
      </c>
      <c r="W138" s="86">
        <f t="shared" si="103"/>
        <v>0</v>
      </c>
      <c r="X138" s="426">
        <f t="shared" si="103"/>
        <v>0</v>
      </c>
      <c r="Y138" s="86">
        <f t="shared" si="103"/>
        <v>0</v>
      </c>
      <c r="Z138" s="86">
        <f t="shared" si="103"/>
        <v>0</v>
      </c>
      <c r="AA138" s="426">
        <f t="shared" si="103"/>
        <v>0</v>
      </c>
      <c r="AB138" s="192"/>
    </row>
    <row r="139" spans="1:28" s="194" customFormat="1" ht="17.45" customHeight="1" x14ac:dyDescent="0.15">
      <c r="A139" s="268"/>
      <c r="B139" s="239"/>
      <c r="C139" s="239"/>
      <c r="D139" s="269"/>
      <c r="E139" s="271" t="s">
        <v>489</v>
      </c>
      <c r="F139" s="100" t="s">
        <v>490</v>
      </c>
      <c r="G139" s="161">
        <f>H139+I139</f>
        <v>0</v>
      </c>
      <c r="H139" s="161">
        <v>0</v>
      </c>
      <c r="I139" s="161">
        <v>0</v>
      </c>
      <c r="J139" s="161">
        <f>K139+L139</f>
        <v>0</v>
      </c>
      <c r="K139" s="161">
        <v>0</v>
      </c>
      <c r="L139" s="161">
        <v>0</v>
      </c>
      <c r="M139" s="385">
        <f>N139+O139</f>
        <v>0</v>
      </c>
      <c r="N139" s="385">
        <v>0</v>
      </c>
      <c r="O139" s="385">
        <v>0</v>
      </c>
      <c r="P139" s="162"/>
      <c r="Q139" s="162"/>
      <c r="R139" s="162"/>
      <c r="S139" s="164">
        <f>T139+U139</f>
        <v>0</v>
      </c>
      <c r="T139" s="164">
        <v>0</v>
      </c>
      <c r="U139" s="164">
        <v>0</v>
      </c>
      <c r="V139" s="164">
        <f>W139+X139</f>
        <v>0</v>
      </c>
      <c r="W139" s="164">
        <v>0</v>
      </c>
      <c r="X139" s="327">
        <v>0</v>
      </c>
      <c r="Y139" s="164">
        <f>Z139+AA139</f>
        <v>0</v>
      </c>
      <c r="Z139" s="164">
        <v>0</v>
      </c>
      <c r="AA139" s="327">
        <v>0</v>
      </c>
      <c r="AB139" s="192"/>
    </row>
    <row r="140" spans="1:28" s="194" customFormat="1" ht="45.75" customHeight="1" x14ac:dyDescent="0.15">
      <c r="A140" s="268"/>
      <c r="B140" s="239"/>
      <c r="C140" s="239"/>
      <c r="D140" s="269"/>
      <c r="E140" s="263" t="s">
        <v>710</v>
      </c>
      <c r="F140" s="86"/>
      <c r="G140" s="86">
        <f t="shared" ref="G140:AA140" si="104">G141</f>
        <v>0</v>
      </c>
      <c r="H140" s="86">
        <f t="shared" si="104"/>
        <v>0</v>
      </c>
      <c r="I140" s="86">
        <f t="shared" si="104"/>
        <v>0</v>
      </c>
      <c r="J140" s="86">
        <f t="shared" si="104"/>
        <v>0</v>
      </c>
      <c r="K140" s="86">
        <f t="shared" si="104"/>
        <v>0</v>
      </c>
      <c r="L140" s="86">
        <f t="shared" si="104"/>
        <v>0</v>
      </c>
      <c r="M140" s="397">
        <f t="shared" si="104"/>
        <v>0</v>
      </c>
      <c r="N140" s="397">
        <f t="shared" si="104"/>
        <v>0</v>
      </c>
      <c r="O140" s="397">
        <f t="shared" si="104"/>
        <v>0</v>
      </c>
      <c r="P140" s="86"/>
      <c r="Q140" s="86"/>
      <c r="R140" s="86"/>
      <c r="S140" s="86">
        <f t="shared" si="104"/>
        <v>0</v>
      </c>
      <c r="T140" s="86">
        <f t="shared" si="104"/>
        <v>0</v>
      </c>
      <c r="U140" s="86">
        <f t="shared" si="104"/>
        <v>0</v>
      </c>
      <c r="V140" s="86">
        <f t="shared" si="104"/>
        <v>0</v>
      </c>
      <c r="W140" s="86">
        <f t="shared" si="104"/>
        <v>0</v>
      </c>
      <c r="X140" s="426">
        <f t="shared" si="104"/>
        <v>0</v>
      </c>
      <c r="Y140" s="86">
        <f t="shared" si="104"/>
        <v>0</v>
      </c>
      <c r="Z140" s="86">
        <f t="shared" si="104"/>
        <v>0</v>
      </c>
      <c r="AA140" s="426">
        <f t="shared" si="104"/>
        <v>0</v>
      </c>
      <c r="AB140" s="192"/>
    </row>
    <row r="141" spans="1:28" s="194" customFormat="1" ht="13.9" customHeight="1" x14ac:dyDescent="0.15">
      <c r="A141" s="268"/>
      <c r="B141" s="239"/>
      <c r="C141" s="239"/>
      <c r="D141" s="269"/>
      <c r="E141" s="271" t="s">
        <v>489</v>
      </c>
      <c r="F141" s="100" t="s">
        <v>490</v>
      </c>
      <c r="G141" s="161">
        <f>H141+I141</f>
        <v>0</v>
      </c>
      <c r="H141" s="161">
        <v>0</v>
      </c>
      <c r="I141" s="161">
        <v>0</v>
      </c>
      <c r="J141" s="161">
        <f>K141+L141</f>
        <v>0</v>
      </c>
      <c r="K141" s="161">
        <v>0</v>
      </c>
      <c r="L141" s="161">
        <v>0</v>
      </c>
      <c r="M141" s="385">
        <f>N141+O141</f>
        <v>0</v>
      </c>
      <c r="N141" s="385">
        <v>0</v>
      </c>
      <c r="O141" s="385">
        <v>0</v>
      </c>
      <c r="P141" s="162"/>
      <c r="Q141" s="162"/>
      <c r="R141" s="162"/>
      <c r="S141" s="164">
        <f>T141+U141</f>
        <v>0</v>
      </c>
      <c r="T141" s="164">
        <v>0</v>
      </c>
      <c r="U141" s="164">
        <v>0</v>
      </c>
      <c r="V141" s="164">
        <f>W141+X141</f>
        <v>0</v>
      </c>
      <c r="W141" s="164">
        <v>0</v>
      </c>
      <c r="X141" s="327">
        <v>0</v>
      </c>
      <c r="Y141" s="164">
        <f>Z141+AA141</f>
        <v>0</v>
      </c>
      <c r="Z141" s="164">
        <v>0</v>
      </c>
      <c r="AA141" s="327">
        <v>0</v>
      </c>
      <c r="AB141" s="192"/>
    </row>
    <row r="142" spans="1:28" s="265" customFormat="1" ht="30.75" customHeight="1" x14ac:dyDescent="0.15">
      <c r="A142" s="213" t="s">
        <v>304</v>
      </c>
      <c r="B142" s="214" t="s">
        <v>298</v>
      </c>
      <c r="C142" s="214" t="s">
        <v>291</v>
      </c>
      <c r="D142" s="214" t="s">
        <v>264</v>
      </c>
      <c r="E142" s="263" t="s">
        <v>305</v>
      </c>
      <c r="F142" s="87"/>
      <c r="G142" s="87">
        <f>G144</f>
        <v>7600</v>
      </c>
      <c r="H142" s="87">
        <f t="shared" ref="H142:O142" si="105">H144</f>
        <v>0</v>
      </c>
      <c r="I142" s="87">
        <f t="shared" si="105"/>
        <v>7600</v>
      </c>
      <c r="J142" s="87">
        <f t="shared" si="105"/>
        <v>113500</v>
      </c>
      <c r="K142" s="87">
        <f t="shared" si="105"/>
        <v>47000</v>
      </c>
      <c r="L142" s="87">
        <f t="shared" si="105"/>
        <v>66500</v>
      </c>
      <c r="M142" s="395">
        <f t="shared" si="105"/>
        <v>0</v>
      </c>
      <c r="N142" s="395">
        <f t="shared" si="105"/>
        <v>47000</v>
      </c>
      <c r="O142" s="395">
        <f t="shared" si="105"/>
        <v>0</v>
      </c>
      <c r="P142" s="87"/>
      <c r="Q142" s="87"/>
      <c r="R142" s="87"/>
      <c r="S142" s="87">
        <f t="shared" ref="S142:AA142" si="106">S144</f>
        <v>47000</v>
      </c>
      <c r="T142" s="87">
        <f t="shared" si="106"/>
        <v>47000</v>
      </c>
      <c r="U142" s="87">
        <f t="shared" si="106"/>
        <v>0</v>
      </c>
      <c r="V142" s="87">
        <f t="shared" ref="V142:X142" si="107">V144</f>
        <v>47000</v>
      </c>
      <c r="W142" s="87">
        <f t="shared" si="107"/>
        <v>47000</v>
      </c>
      <c r="X142" s="424">
        <f t="shared" si="107"/>
        <v>0</v>
      </c>
      <c r="Y142" s="87">
        <f t="shared" si="106"/>
        <v>47000</v>
      </c>
      <c r="Z142" s="87">
        <f t="shared" si="106"/>
        <v>47000</v>
      </c>
      <c r="AA142" s="424">
        <f t="shared" si="106"/>
        <v>0</v>
      </c>
      <c r="AB142" s="264"/>
    </row>
    <row r="143" spans="1:28" s="222" customFormat="1" ht="12.75" customHeight="1" x14ac:dyDescent="0.15">
      <c r="A143" s="261"/>
      <c r="B143" s="153"/>
      <c r="C143" s="153"/>
      <c r="D143" s="85"/>
      <c r="E143" s="262" t="s">
        <v>269</v>
      </c>
      <c r="F143" s="85"/>
      <c r="G143" s="85"/>
      <c r="H143" s="85"/>
      <c r="I143" s="85"/>
      <c r="J143" s="85"/>
      <c r="K143" s="85"/>
      <c r="L143" s="85"/>
      <c r="M143" s="393"/>
      <c r="N143" s="393"/>
      <c r="O143" s="393"/>
      <c r="P143" s="224"/>
      <c r="Q143" s="224"/>
      <c r="R143" s="224"/>
      <c r="S143" s="224"/>
      <c r="T143" s="224"/>
      <c r="U143" s="224"/>
      <c r="V143" s="224"/>
      <c r="W143" s="224"/>
      <c r="X143" s="423"/>
      <c r="Y143" s="224"/>
      <c r="Z143" s="224"/>
      <c r="AA143" s="423"/>
      <c r="AB143" s="195"/>
    </row>
    <row r="144" spans="1:28" s="222" customFormat="1" ht="12.75" customHeight="1" x14ac:dyDescent="0.15">
      <c r="A144" s="196" t="s">
        <v>306</v>
      </c>
      <c r="B144" s="197" t="s">
        <v>298</v>
      </c>
      <c r="C144" s="197" t="s">
        <v>291</v>
      </c>
      <c r="D144" s="197">
        <v>1</v>
      </c>
      <c r="E144" s="262" t="s">
        <v>812</v>
      </c>
      <c r="F144" s="85"/>
      <c r="G144" s="88">
        <f>G146</f>
        <v>7600</v>
      </c>
      <c r="H144" s="88">
        <f>H146</f>
        <v>0</v>
      </c>
      <c r="I144" s="88">
        <f>I146</f>
        <v>7600</v>
      </c>
      <c r="J144" s="88">
        <f>K144+L144</f>
        <v>113500</v>
      </c>
      <c r="K144" s="88">
        <f>K146</f>
        <v>47000</v>
      </c>
      <c r="L144" s="88">
        <f>L146</f>
        <v>66500</v>
      </c>
      <c r="M144" s="389">
        <f>M146</f>
        <v>0</v>
      </c>
      <c r="N144" s="389">
        <v>47000</v>
      </c>
      <c r="O144" s="385">
        <v>0</v>
      </c>
      <c r="P144" s="162"/>
      <c r="Q144" s="162"/>
      <c r="R144" s="162"/>
      <c r="S144" s="88">
        <f>S146</f>
        <v>47000</v>
      </c>
      <c r="T144" s="88">
        <f>T146</f>
        <v>47000</v>
      </c>
      <c r="U144" s="164">
        <v>0</v>
      </c>
      <c r="V144" s="88">
        <f>V146</f>
        <v>47000</v>
      </c>
      <c r="W144" s="88">
        <f>W146</f>
        <v>47000</v>
      </c>
      <c r="X144" s="327">
        <v>0</v>
      </c>
      <c r="Y144" s="88">
        <f>Y146</f>
        <v>47000</v>
      </c>
      <c r="Z144" s="88">
        <f>Z146</f>
        <v>47000</v>
      </c>
      <c r="AA144" s="327">
        <v>0</v>
      </c>
      <c r="AB144" s="195"/>
    </row>
    <row r="145" spans="1:28" s="222" customFormat="1" ht="12.75" customHeight="1" x14ac:dyDescent="0.15">
      <c r="A145" s="261"/>
      <c r="B145" s="153"/>
      <c r="C145" s="153"/>
      <c r="D145" s="85"/>
      <c r="E145" s="262" t="s">
        <v>74</v>
      </c>
      <c r="F145" s="85"/>
      <c r="G145" s="85"/>
      <c r="H145" s="85"/>
      <c r="I145" s="85"/>
      <c r="J145" s="85"/>
      <c r="K145" s="85"/>
      <c r="L145" s="85"/>
      <c r="M145" s="393"/>
      <c r="N145" s="393"/>
      <c r="O145" s="393"/>
      <c r="P145" s="224"/>
      <c r="Q145" s="224"/>
      <c r="R145" s="224"/>
      <c r="S145" s="224"/>
      <c r="T145" s="224"/>
      <c r="U145" s="224"/>
      <c r="V145" s="224"/>
      <c r="W145" s="224"/>
      <c r="X145" s="423"/>
      <c r="Y145" s="224"/>
      <c r="Z145" s="224"/>
      <c r="AA145" s="423"/>
      <c r="AB145" s="195"/>
    </row>
    <row r="146" spans="1:28" s="194" customFormat="1" ht="18.75" customHeight="1" x14ac:dyDescent="0.15">
      <c r="A146" s="268"/>
      <c r="B146" s="239"/>
      <c r="C146" s="239"/>
      <c r="D146" s="269"/>
      <c r="E146" s="263" t="s">
        <v>711</v>
      </c>
      <c r="F146" s="86"/>
      <c r="G146" s="86">
        <f t="shared" ref="G146:O146" si="108">SUM(G147:G153)</f>
        <v>7600</v>
      </c>
      <c r="H146" s="86">
        <f t="shared" si="108"/>
        <v>0</v>
      </c>
      <c r="I146" s="86">
        <f t="shared" si="108"/>
        <v>7600</v>
      </c>
      <c r="J146" s="86">
        <f t="shared" si="108"/>
        <v>113500</v>
      </c>
      <c r="K146" s="86">
        <f t="shared" si="108"/>
        <v>47000</v>
      </c>
      <c r="L146" s="86">
        <f t="shared" si="108"/>
        <v>66500</v>
      </c>
      <c r="M146" s="397">
        <f t="shared" si="108"/>
        <v>0</v>
      </c>
      <c r="N146" s="397">
        <f t="shared" si="108"/>
        <v>0</v>
      </c>
      <c r="O146" s="397">
        <f t="shared" si="108"/>
        <v>0</v>
      </c>
      <c r="P146" s="86"/>
      <c r="Q146" s="86"/>
      <c r="R146" s="86"/>
      <c r="S146" s="86">
        <f t="shared" ref="S146:AA146" si="109">SUM(S147:S153)</f>
        <v>47000</v>
      </c>
      <c r="T146" s="86">
        <f t="shared" si="109"/>
        <v>47000</v>
      </c>
      <c r="U146" s="86">
        <f t="shared" si="109"/>
        <v>0</v>
      </c>
      <c r="V146" s="86">
        <f t="shared" ref="V146:X146" si="110">SUM(V147:V153)</f>
        <v>47000</v>
      </c>
      <c r="W146" s="86">
        <f t="shared" si="110"/>
        <v>47000</v>
      </c>
      <c r="X146" s="426">
        <f t="shared" si="110"/>
        <v>0</v>
      </c>
      <c r="Y146" s="86">
        <f t="shared" si="109"/>
        <v>47000</v>
      </c>
      <c r="Z146" s="86">
        <f t="shared" si="109"/>
        <v>47000</v>
      </c>
      <c r="AA146" s="426">
        <f t="shared" si="109"/>
        <v>0</v>
      </c>
      <c r="AB146" s="192"/>
    </row>
    <row r="147" spans="1:28" s="194" customFormat="1" ht="15.6" customHeight="1" x14ac:dyDescent="0.15">
      <c r="A147" s="268"/>
      <c r="B147" s="239"/>
      <c r="C147" s="239"/>
      <c r="D147" s="269"/>
      <c r="E147" s="262" t="s">
        <v>452</v>
      </c>
      <c r="F147" s="197" t="s">
        <v>451</v>
      </c>
      <c r="G147" s="161">
        <f t="shared" ref="G147:G153" si="111">H147+I147</f>
        <v>0</v>
      </c>
      <c r="H147" s="161"/>
      <c r="I147" s="161">
        <v>0</v>
      </c>
      <c r="J147" s="161">
        <f>K147+L147</f>
        <v>0</v>
      </c>
      <c r="K147" s="161">
        <v>0</v>
      </c>
      <c r="L147" s="161">
        <v>0</v>
      </c>
      <c r="M147" s="385">
        <f t="shared" ref="M147:M153" si="112">N147+O147</f>
        <v>0</v>
      </c>
      <c r="N147" s="385">
        <v>0</v>
      </c>
      <c r="O147" s="385">
        <v>0</v>
      </c>
      <c r="P147" s="162"/>
      <c r="Q147" s="162"/>
      <c r="R147" s="162"/>
      <c r="S147" s="164">
        <v>0</v>
      </c>
      <c r="T147" s="164">
        <v>0</v>
      </c>
      <c r="U147" s="164">
        <v>0</v>
      </c>
      <c r="V147" s="164">
        <v>0</v>
      </c>
      <c r="W147" s="164">
        <v>0</v>
      </c>
      <c r="X147" s="327">
        <v>0</v>
      </c>
      <c r="Y147" s="164">
        <v>0</v>
      </c>
      <c r="Z147" s="164">
        <v>0</v>
      </c>
      <c r="AA147" s="327">
        <v>0</v>
      </c>
      <c r="AB147" s="192"/>
    </row>
    <row r="148" spans="1:28" s="194" customFormat="1" ht="27" customHeight="1" x14ac:dyDescent="0.15">
      <c r="A148" s="268"/>
      <c r="B148" s="239"/>
      <c r="C148" s="239"/>
      <c r="D148" s="269"/>
      <c r="E148" s="262" t="s">
        <v>454</v>
      </c>
      <c r="F148" s="197" t="s">
        <v>453</v>
      </c>
      <c r="G148" s="161">
        <f t="shared" si="111"/>
        <v>0</v>
      </c>
      <c r="H148" s="161">
        <v>0</v>
      </c>
      <c r="I148" s="161">
        <v>0</v>
      </c>
      <c r="J148" s="161">
        <f t="shared" ref="J148:J153" si="113">K148+L148</f>
        <v>0</v>
      </c>
      <c r="K148" s="161">
        <v>0</v>
      </c>
      <c r="L148" s="161">
        <v>0</v>
      </c>
      <c r="M148" s="385">
        <f t="shared" si="112"/>
        <v>0</v>
      </c>
      <c r="N148" s="385">
        <v>0</v>
      </c>
      <c r="O148" s="385">
        <v>0</v>
      </c>
      <c r="P148" s="162"/>
      <c r="Q148" s="162"/>
      <c r="R148" s="162"/>
      <c r="S148" s="164">
        <v>0</v>
      </c>
      <c r="T148" s="164">
        <v>0</v>
      </c>
      <c r="U148" s="164">
        <v>0</v>
      </c>
      <c r="V148" s="164">
        <v>0</v>
      </c>
      <c r="W148" s="164">
        <v>0</v>
      </c>
      <c r="X148" s="327">
        <v>0</v>
      </c>
      <c r="Y148" s="164">
        <v>0</v>
      </c>
      <c r="Z148" s="164">
        <v>0</v>
      </c>
      <c r="AA148" s="327">
        <v>0</v>
      </c>
      <c r="AB148" s="192"/>
    </row>
    <row r="149" spans="1:28" s="194" customFormat="1" ht="15.6" customHeight="1" x14ac:dyDescent="0.15">
      <c r="A149" s="268"/>
      <c r="B149" s="239"/>
      <c r="C149" s="239"/>
      <c r="D149" s="269"/>
      <c r="E149" s="262" t="s">
        <v>468</v>
      </c>
      <c r="F149" s="197" t="s">
        <v>467</v>
      </c>
      <c r="G149" s="161">
        <f t="shared" si="111"/>
        <v>0</v>
      </c>
      <c r="H149" s="161"/>
      <c r="I149" s="161">
        <v>0</v>
      </c>
      <c r="J149" s="161">
        <f t="shared" si="113"/>
        <v>0</v>
      </c>
      <c r="K149" s="161">
        <v>0</v>
      </c>
      <c r="L149" s="161">
        <v>0</v>
      </c>
      <c r="M149" s="385">
        <f t="shared" si="112"/>
        <v>0</v>
      </c>
      <c r="N149" s="385">
        <v>0</v>
      </c>
      <c r="O149" s="385">
        <v>0</v>
      </c>
      <c r="P149" s="162"/>
      <c r="Q149" s="162"/>
      <c r="R149" s="162"/>
      <c r="S149" s="164">
        <v>0</v>
      </c>
      <c r="T149" s="164">
        <v>0</v>
      </c>
      <c r="U149" s="164">
        <v>0</v>
      </c>
      <c r="V149" s="164">
        <v>0</v>
      </c>
      <c r="W149" s="164">
        <v>0</v>
      </c>
      <c r="X149" s="327">
        <v>0</v>
      </c>
      <c r="Y149" s="164">
        <v>0</v>
      </c>
      <c r="Z149" s="164">
        <v>0</v>
      </c>
      <c r="AA149" s="327">
        <v>0</v>
      </c>
      <c r="AB149" s="192"/>
    </row>
    <row r="150" spans="1:28" s="194" customFormat="1" ht="15.6" customHeight="1" x14ac:dyDescent="0.15">
      <c r="A150" s="268"/>
      <c r="B150" s="239"/>
      <c r="C150" s="239"/>
      <c r="D150" s="269"/>
      <c r="E150" s="289" t="s">
        <v>769</v>
      </c>
      <c r="F150" s="197">
        <v>4233</v>
      </c>
      <c r="G150" s="161">
        <f t="shared" si="111"/>
        <v>0</v>
      </c>
      <c r="H150" s="161">
        <v>0</v>
      </c>
      <c r="I150" s="161">
        <v>0</v>
      </c>
      <c r="J150" s="161">
        <f t="shared" si="113"/>
        <v>0</v>
      </c>
      <c r="K150" s="161">
        <v>0</v>
      </c>
      <c r="L150" s="161">
        <v>0</v>
      </c>
      <c r="M150" s="385">
        <f t="shared" si="112"/>
        <v>0</v>
      </c>
      <c r="N150" s="385">
        <v>0</v>
      </c>
      <c r="O150" s="385">
        <v>0</v>
      </c>
      <c r="P150" s="162"/>
      <c r="Q150" s="162"/>
      <c r="R150" s="162"/>
      <c r="S150" s="164">
        <v>0</v>
      </c>
      <c r="T150" s="164">
        <v>0</v>
      </c>
      <c r="U150" s="164">
        <v>0</v>
      </c>
      <c r="V150" s="164">
        <v>0</v>
      </c>
      <c r="W150" s="164">
        <v>0</v>
      </c>
      <c r="X150" s="327">
        <v>0</v>
      </c>
      <c r="Y150" s="164">
        <v>0</v>
      </c>
      <c r="Z150" s="164">
        <v>0</v>
      </c>
      <c r="AA150" s="327">
        <v>0</v>
      </c>
      <c r="AB150" s="192"/>
    </row>
    <row r="151" spans="1:28" s="194" customFormat="1" ht="15.6" customHeight="1" x14ac:dyDescent="0.15">
      <c r="A151" s="268"/>
      <c r="B151" s="239"/>
      <c r="C151" s="239"/>
      <c r="D151" s="269"/>
      <c r="E151" s="262" t="s">
        <v>494</v>
      </c>
      <c r="F151" s="197" t="s">
        <v>493</v>
      </c>
      <c r="G151" s="161">
        <f t="shared" si="111"/>
        <v>0</v>
      </c>
      <c r="H151" s="161"/>
      <c r="I151" s="161">
        <v>0</v>
      </c>
      <c r="J151" s="161">
        <f t="shared" si="113"/>
        <v>0</v>
      </c>
      <c r="K151" s="161">
        <v>0</v>
      </c>
      <c r="L151" s="161">
        <v>0</v>
      </c>
      <c r="M151" s="385">
        <f t="shared" si="112"/>
        <v>0</v>
      </c>
      <c r="N151" s="385">
        <v>0</v>
      </c>
      <c r="O151" s="385">
        <v>0</v>
      </c>
      <c r="P151" s="162"/>
      <c r="Q151" s="162"/>
      <c r="R151" s="162"/>
      <c r="S151" s="164">
        <v>0</v>
      </c>
      <c r="T151" s="164">
        <v>0</v>
      </c>
      <c r="U151" s="164">
        <v>0</v>
      </c>
      <c r="V151" s="164">
        <v>0</v>
      </c>
      <c r="W151" s="164">
        <v>0</v>
      </c>
      <c r="X151" s="327">
        <v>0</v>
      </c>
      <c r="Y151" s="164">
        <v>0</v>
      </c>
      <c r="Z151" s="164">
        <v>0</v>
      </c>
      <c r="AA151" s="327">
        <v>0</v>
      </c>
      <c r="AB151" s="192"/>
    </row>
    <row r="152" spans="1:28" s="194" customFormat="1" ht="24.75" customHeight="1" x14ac:dyDescent="0.15">
      <c r="A152" s="268"/>
      <c r="B152" s="239"/>
      <c r="C152" s="239"/>
      <c r="D152" s="269"/>
      <c r="E152" s="317" t="s">
        <v>536</v>
      </c>
      <c r="F152" s="318" t="s">
        <v>537</v>
      </c>
      <c r="G152" s="161">
        <f t="shared" si="111"/>
        <v>0</v>
      </c>
      <c r="H152" s="161"/>
      <c r="I152" s="161">
        <v>0</v>
      </c>
      <c r="J152" s="161">
        <f t="shared" si="113"/>
        <v>47000</v>
      </c>
      <c r="K152" s="161">
        <v>47000</v>
      </c>
      <c r="L152" s="161">
        <v>0</v>
      </c>
      <c r="M152" s="385">
        <f t="shared" si="112"/>
        <v>0</v>
      </c>
      <c r="N152" s="385">
        <v>0</v>
      </c>
      <c r="O152" s="385">
        <v>0</v>
      </c>
      <c r="P152" s="162"/>
      <c r="Q152" s="162"/>
      <c r="R152" s="162"/>
      <c r="S152" s="164">
        <f t="shared" ref="S152:S153" si="114">T152+U152</f>
        <v>47000</v>
      </c>
      <c r="T152" s="164">
        <v>47000</v>
      </c>
      <c r="U152" s="164">
        <v>0</v>
      </c>
      <c r="V152" s="164">
        <f t="shared" ref="V152:V153" si="115">W152+X152</f>
        <v>47000</v>
      </c>
      <c r="W152" s="164">
        <v>47000</v>
      </c>
      <c r="X152" s="327">
        <v>0</v>
      </c>
      <c r="Y152" s="164">
        <f t="shared" ref="Y152:Y153" si="116">Z152+AA152</f>
        <v>47000</v>
      </c>
      <c r="Z152" s="164">
        <v>47000</v>
      </c>
      <c r="AA152" s="327">
        <v>0</v>
      </c>
      <c r="AB152" s="192"/>
    </row>
    <row r="153" spans="1:28" s="194" customFormat="1" ht="18.75" customHeight="1" x14ac:dyDescent="0.15">
      <c r="A153" s="268"/>
      <c r="B153" s="239"/>
      <c r="C153" s="239"/>
      <c r="D153" s="269"/>
      <c r="E153" s="317" t="s">
        <v>592</v>
      </c>
      <c r="F153" s="318" t="s">
        <v>591</v>
      </c>
      <c r="G153" s="161">
        <f t="shared" si="111"/>
        <v>7600</v>
      </c>
      <c r="H153" s="161"/>
      <c r="I153" s="161">
        <v>7600</v>
      </c>
      <c r="J153" s="161">
        <f t="shared" si="113"/>
        <v>66500</v>
      </c>
      <c r="K153" s="161">
        <v>0</v>
      </c>
      <c r="L153" s="161">
        <v>66500</v>
      </c>
      <c r="M153" s="385">
        <f t="shared" si="112"/>
        <v>0</v>
      </c>
      <c r="N153" s="385">
        <v>0</v>
      </c>
      <c r="O153" s="385">
        <v>0</v>
      </c>
      <c r="P153" s="162"/>
      <c r="Q153" s="162"/>
      <c r="R153" s="162"/>
      <c r="S153" s="164">
        <f t="shared" si="114"/>
        <v>0</v>
      </c>
      <c r="T153" s="164">
        <v>0</v>
      </c>
      <c r="U153" s="164">
        <v>0</v>
      </c>
      <c r="V153" s="164">
        <f t="shared" si="115"/>
        <v>0</v>
      </c>
      <c r="W153" s="164">
        <v>0</v>
      </c>
      <c r="X153" s="327">
        <v>0</v>
      </c>
      <c r="Y153" s="164">
        <f t="shared" si="116"/>
        <v>0</v>
      </c>
      <c r="Z153" s="164">
        <v>0</v>
      </c>
      <c r="AA153" s="327">
        <v>0</v>
      </c>
      <c r="AB153" s="192"/>
    </row>
    <row r="154" spans="1:28" s="265" customFormat="1" ht="18" customHeight="1" x14ac:dyDescent="0.15">
      <c r="A154" s="213" t="s">
        <v>309</v>
      </c>
      <c r="B154" s="214" t="s">
        <v>298</v>
      </c>
      <c r="C154" s="214" t="s">
        <v>273</v>
      </c>
      <c r="D154" s="214" t="s">
        <v>264</v>
      </c>
      <c r="E154" s="263" t="s">
        <v>310</v>
      </c>
      <c r="F154" s="87"/>
      <c r="G154" s="87">
        <f>G156</f>
        <v>55463.3</v>
      </c>
      <c r="H154" s="87">
        <f t="shared" ref="H154:O154" si="117">H156</f>
        <v>0</v>
      </c>
      <c r="I154" s="87">
        <f t="shared" si="117"/>
        <v>55463.3</v>
      </c>
      <c r="J154" s="87">
        <f t="shared" si="117"/>
        <v>0</v>
      </c>
      <c r="K154" s="87">
        <f t="shared" si="117"/>
        <v>0</v>
      </c>
      <c r="L154" s="87">
        <f t="shared" si="117"/>
        <v>0</v>
      </c>
      <c r="M154" s="395">
        <f t="shared" si="117"/>
        <v>0</v>
      </c>
      <c r="N154" s="395">
        <f t="shared" si="117"/>
        <v>0</v>
      </c>
      <c r="O154" s="395">
        <f t="shared" si="117"/>
        <v>0</v>
      </c>
      <c r="P154" s="87"/>
      <c r="Q154" s="87"/>
      <c r="R154" s="87"/>
      <c r="S154" s="87">
        <f t="shared" ref="S154:AA154" si="118">S156</f>
        <v>0</v>
      </c>
      <c r="T154" s="87">
        <f t="shared" si="118"/>
        <v>0</v>
      </c>
      <c r="U154" s="87">
        <f t="shared" si="118"/>
        <v>0</v>
      </c>
      <c r="V154" s="87">
        <f t="shared" ref="V154:X154" si="119">V156</f>
        <v>0</v>
      </c>
      <c r="W154" s="87">
        <f t="shared" si="119"/>
        <v>0</v>
      </c>
      <c r="X154" s="424">
        <f t="shared" si="119"/>
        <v>0</v>
      </c>
      <c r="Y154" s="87">
        <f t="shared" si="118"/>
        <v>0</v>
      </c>
      <c r="Z154" s="87">
        <f t="shared" si="118"/>
        <v>0</v>
      </c>
      <c r="AA154" s="424">
        <f t="shared" si="118"/>
        <v>0</v>
      </c>
      <c r="AB154" s="264"/>
    </row>
    <row r="155" spans="1:28" s="222" customFormat="1" ht="18" customHeight="1" x14ac:dyDescent="0.15">
      <c r="A155" s="261"/>
      <c r="B155" s="153"/>
      <c r="C155" s="153"/>
      <c r="D155" s="85"/>
      <c r="E155" s="262" t="s">
        <v>269</v>
      </c>
      <c r="F155" s="85"/>
      <c r="G155" s="85"/>
      <c r="H155" s="85"/>
      <c r="I155" s="85"/>
      <c r="J155" s="85"/>
      <c r="K155" s="85"/>
      <c r="L155" s="85"/>
      <c r="M155" s="393"/>
      <c r="N155" s="393"/>
      <c r="O155" s="393"/>
      <c r="P155" s="224"/>
      <c r="Q155" s="224"/>
      <c r="R155" s="224"/>
      <c r="S155" s="224"/>
      <c r="T155" s="224"/>
      <c r="U155" s="224"/>
      <c r="V155" s="224"/>
      <c r="W155" s="224"/>
      <c r="X155" s="423"/>
      <c r="Y155" s="224"/>
      <c r="Z155" s="224"/>
      <c r="AA155" s="423"/>
      <c r="AB155" s="195"/>
    </row>
    <row r="156" spans="1:28" s="194" customFormat="1" ht="18" customHeight="1" x14ac:dyDescent="0.15">
      <c r="A156" s="190" t="s">
        <v>311</v>
      </c>
      <c r="B156" s="100" t="s">
        <v>298</v>
      </c>
      <c r="C156" s="100" t="s">
        <v>273</v>
      </c>
      <c r="D156" s="100" t="s">
        <v>280</v>
      </c>
      <c r="E156" s="271" t="s">
        <v>312</v>
      </c>
      <c r="F156" s="269"/>
      <c r="G156" s="269">
        <f t="shared" ref="G156:L156" si="120">G158+G162+G164</f>
        <v>55463.3</v>
      </c>
      <c r="H156" s="269">
        <f t="shared" si="120"/>
        <v>0</v>
      </c>
      <c r="I156" s="269">
        <f t="shared" si="120"/>
        <v>55463.3</v>
      </c>
      <c r="J156" s="269">
        <f t="shared" si="120"/>
        <v>0</v>
      </c>
      <c r="K156" s="269">
        <f t="shared" si="120"/>
        <v>0</v>
      </c>
      <c r="L156" s="269">
        <f t="shared" si="120"/>
        <v>0</v>
      </c>
      <c r="M156" s="385">
        <f>N156+O156</f>
        <v>0</v>
      </c>
      <c r="N156" s="385">
        <v>0</v>
      </c>
      <c r="O156" s="385">
        <v>0</v>
      </c>
      <c r="P156" s="162"/>
      <c r="Q156" s="162"/>
      <c r="R156" s="162"/>
      <c r="S156" s="164">
        <f>T156+U156</f>
        <v>0</v>
      </c>
      <c r="T156" s="164">
        <v>0</v>
      </c>
      <c r="U156" s="164">
        <v>0</v>
      </c>
      <c r="V156" s="164">
        <f>W156+X156</f>
        <v>0</v>
      </c>
      <c r="W156" s="164">
        <v>0</v>
      </c>
      <c r="X156" s="327">
        <v>0</v>
      </c>
      <c r="Y156" s="164">
        <f>Z156+AA156</f>
        <v>0</v>
      </c>
      <c r="Z156" s="164">
        <v>0</v>
      </c>
      <c r="AA156" s="327">
        <v>0</v>
      </c>
      <c r="AB156" s="192"/>
    </row>
    <row r="157" spans="1:28" s="222" customFormat="1" ht="12.75" customHeight="1" x14ac:dyDescent="0.15">
      <c r="A157" s="261"/>
      <c r="B157" s="153"/>
      <c r="C157" s="153"/>
      <c r="D157" s="85"/>
      <c r="E157" s="262" t="s">
        <v>74</v>
      </c>
      <c r="F157" s="85"/>
      <c r="G157" s="85"/>
      <c r="H157" s="85"/>
      <c r="I157" s="85"/>
      <c r="J157" s="85"/>
      <c r="K157" s="85"/>
      <c r="L157" s="85"/>
      <c r="M157" s="393"/>
      <c r="N157" s="393"/>
      <c r="O157" s="393"/>
      <c r="P157" s="224"/>
      <c r="Q157" s="224"/>
      <c r="R157" s="224"/>
      <c r="S157" s="224"/>
      <c r="T157" s="224"/>
      <c r="U157" s="224"/>
      <c r="V157" s="224"/>
      <c r="W157" s="224"/>
      <c r="X157" s="423"/>
      <c r="Y157" s="224"/>
      <c r="Z157" s="224"/>
      <c r="AA157" s="423"/>
      <c r="AB157" s="195"/>
    </row>
    <row r="158" spans="1:28" s="194" customFormat="1" ht="20.45" customHeight="1" x14ac:dyDescent="0.15">
      <c r="A158" s="268"/>
      <c r="B158" s="239"/>
      <c r="C158" s="239"/>
      <c r="D158" s="269"/>
      <c r="E158" s="290" t="s">
        <v>25</v>
      </c>
      <c r="F158" s="86"/>
      <c r="G158" s="86">
        <f t="shared" ref="G158:O158" si="121">G159+G160+G161</f>
        <v>55463.3</v>
      </c>
      <c r="H158" s="86">
        <f t="shared" si="121"/>
        <v>0</v>
      </c>
      <c r="I158" s="86">
        <f t="shared" si="121"/>
        <v>55463.3</v>
      </c>
      <c r="J158" s="86">
        <f t="shared" si="121"/>
        <v>0</v>
      </c>
      <c r="K158" s="86">
        <f t="shared" si="121"/>
        <v>0</v>
      </c>
      <c r="L158" s="86">
        <f t="shared" si="121"/>
        <v>0</v>
      </c>
      <c r="M158" s="397">
        <f t="shared" si="121"/>
        <v>0</v>
      </c>
      <c r="N158" s="397">
        <f t="shared" si="121"/>
        <v>0</v>
      </c>
      <c r="O158" s="397">
        <f t="shared" si="121"/>
        <v>0</v>
      </c>
      <c r="P158" s="86"/>
      <c r="Q158" s="86"/>
      <c r="R158" s="86"/>
      <c r="S158" s="86">
        <f t="shared" ref="S158:AA158" si="122">S159+S160+S161</f>
        <v>0</v>
      </c>
      <c r="T158" s="86">
        <f t="shared" si="122"/>
        <v>0</v>
      </c>
      <c r="U158" s="86">
        <f t="shared" si="122"/>
        <v>0</v>
      </c>
      <c r="V158" s="86">
        <f t="shared" ref="V158:X158" si="123">V159+V160+V161</f>
        <v>0</v>
      </c>
      <c r="W158" s="86">
        <f t="shared" si="123"/>
        <v>0</v>
      </c>
      <c r="X158" s="426">
        <f t="shared" si="123"/>
        <v>0</v>
      </c>
      <c r="Y158" s="86">
        <f t="shared" si="122"/>
        <v>0</v>
      </c>
      <c r="Z158" s="86">
        <f t="shared" si="122"/>
        <v>0</v>
      </c>
      <c r="AA158" s="426">
        <f t="shared" si="122"/>
        <v>0</v>
      </c>
      <c r="AB158" s="192"/>
    </row>
    <row r="159" spans="1:28" s="194" customFormat="1" ht="16.149999999999999" customHeight="1" x14ac:dyDescent="0.15">
      <c r="A159" s="268"/>
      <c r="B159" s="239"/>
      <c r="C159" s="239"/>
      <c r="D159" s="269"/>
      <c r="E159" s="271" t="s">
        <v>590</v>
      </c>
      <c r="F159" s="100" t="s">
        <v>589</v>
      </c>
      <c r="G159" s="164">
        <f>H159+I159</f>
        <v>53340.3</v>
      </c>
      <c r="H159" s="164">
        <v>0</v>
      </c>
      <c r="I159" s="164">
        <v>53340.3</v>
      </c>
      <c r="J159" s="164">
        <f>K159+L159</f>
        <v>0</v>
      </c>
      <c r="K159" s="164">
        <v>0</v>
      </c>
      <c r="L159" s="164">
        <v>0</v>
      </c>
      <c r="M159" s="385">
        <f>N159+O159</f>
        <v>0</v>
      </c>
      <c r="N159" s="385">
        <v>0</v>
      </c>
      <c r="O159" s="385">
        <v>0</v>
      </c>
      <c r="P159" s="162"/>
      <c r="Q159" s="162"/>
      <c r="R159" s="162"/>
      <c r="S159" s="164">
        <f>T159+U159</f>
        <v>0</v>
      </c>
      <c r="T159" s="164">
        <v>0</v>
      </c>
      <c r="U159" s="164">
        <v>0</v>
      </c>
      <c r="V159" s="164">
        <f>W159+X159</f>
        <v>0</v>
      </c>
      <c r="W159" s="164">
        <v>0</v>
      </c>
      <c r="X159" s="327">
        <v>0</v>
      </c>
      <c r="Y159" s="164">
        <f>Z159+AA159</f>
        <v>0</v>
      </c>
      <c r="Z159" s="164">
        <v>0</v>
      </c>
      <c r="AA159" s="327">
        <v>0</v>
      </c>
      <c r="AB159" s="192"/>
    </row>
    <row r="160" spans="1:28" s="194" customFormat="1" ht="16.149999999999999" customHeight="1" x14ac:dyDescent="0.15">
      <c r="A160" s="268"/>
      <c r="B160" s="239"/>
      <c r="C160" s="239"/>
      <c r="D160" s="269"/>
      <c r="E160" s="271" t="s">
        <v>592</v>
      </c>
      <c r="F160" s="100" t="s">
        <v>591</v>
      </c>
      <c r="G160" s="164">
        <f>H160+I160</f>
        <v>0</v>
      </c>
      <c r="H160" s="164">
        <v>0</v>
      </c>
      <c r="I160" s="164">
        <v>0</v>
      </c>
      <c r="J160" s="164">
        <f>K160+L160</f>
        <v>0</v>
      </c>
      <c r="K160" s="164">
        <v>0</v>
      </c>
      <c r="L160" s="164">
        <v>0</v>
      </c>
      <c r="M160" s="385">
        <f>N160+O160</f>
        <v>0</v>
      </c>
      <c r="N160" s="385">
        <v>0</v>
      </c>
      <c r="O160" s="385">
        <v>0</v>
      </c>
      <c r="P160" s="162"/>
      <c r="Q160" s="162"/>
      <c r="R160" s="162"/>
      <c r="S160" s="164">
        <f>T160+U160</f>
        <v>0</v>
      </c>
      <c r="T160" s="164">
        <v>0</v>
      </c>
      <c r="U160" s="164">
        <v>0</v>
      </c>
      <c r="V160" s="164">
        <f>W160+X160</f>
        <v>0</v>
      </c>
      <c r="W160" s="164">
        <v>0</v>
      </c>
      <c r="X160" s="327">
        <v>0</v>
      </c>
      <c r="Y160" s="164">
        <f>Z160+AA160</f>
        <v>0</v>
      </c>
      <c r="Z160" s="164">
        <v>0</v>
      </c>
      <c r="AA160" s="327">
        <v>0</v>
      </c>
      <c r="AB160" s="192"/>
    </row>
    <row r="161" spans="1:28" s="194" customFormat="1" ht="16.149999999999999" customHeight="1" x14ac:dyDescent="0.15">
      <c r="A161" s="268"/>
      <c r="B161" s="239"/>
      <c r="C161" s="239"/>
      <c r="D161" s="269"/>
      <c r="E161" s="271" t="s">
        <v>607</v>
      </c>
      <c r="F161" s="100" t="s">
        <v>606</v>
      </c>
      <c r="G161" s="164">
        <f>H161+I161</f>
        <v>2123</v>
      </c>
      <c r="H161" s="164">
        <v>0</v>
      </c>
      <c r="I161" s="164">
        <v>2123</v>
      </c>
      <c r="J161" s="164">
        <f>K161+L161</f>
        <v>0</v>
      </c>
      <c r="K161" s="164">
        <v>0</v>
      </c>
      <c r="L161" s="164">
        <v>0</v>
      </c>
      <c r="M161" s="385">
        <f>N161+O161</f>
        <v>0</v>
      </c>
      <c r="N161" s="385">
        <v>0</v>
      </c>
      <c r="O161" s="385">
        <v>0</v>
      </c>
      <c r="P161" s="162"/>
      <c r="Q161" s="162"/>
      <c r="R161" s="162"/>
      <c r="S161" s="164">
        <f>T161+U161</f>
        <v>0</v>
      </c>
      <c r="T161" s="164">
        <v>0</v>
      </c>
      <c r="U161" s="164">
        <v>0</v>
      </c>
      <c r="V161" s="164">
        <f>W161+X161</f>
        <v>0</v>
      </c>
      <c r="W161" s="164">
        <v>0</v>
      </c>
      <c r="X161" s="327">
        <v>0</v>
      </c>
      <c r="Y161" s="164">
        <f>Z161+AA161</f>
        <v>0</v>
      </c>
      <c r="Z161" s="164">
        <v>0</v>
      </c>
      <c r="AA161" s="327">
        <v>0</v>
      </c>
      <c r="AB161" s="192"/>
    </row>
    <row r="162" spans="1:28" s="194" customFormat="1" ht="59.45" customHeight="1" x14ac:dyDescent="0.15">
      <c r="A162" s="268"/>
      <c r="B162" s="239"/>
      <c r="C162" s="239"/>
      <c r="D162" s="269"/>
      <c r="E162" s="263" t="s">
        <v>712</v>
      </c>
      <c r="F162" s="86"/>
      <c r="G162" s="86">
        <f t="shared" ref="G162:AA162" si="124">G163</f>
        <v>0</v>
      </c>
      <c r="H162" s="86">
        <f t="shared" si="124"/>
        <v>0</v>
      </c>
      <c r="I162" s="86">
        <f t="shared" si="124"/>
        <v>0</v>
      </c>
      <c r="J162" s="86">
        <f t="shared" si="124"/>
        <v>0</v>
      </c>
      <c r="K162" s="86">
        <f t="shared" si="124"/>
        <v>0</v>
      </c>
      <c r="L162" s="86">
        <f t="shared" si="124"/>
        <v>0</v>
      </c>
      <c r="M162" s="397">
        <f t="shared" si="124"/>
        <v>0</v>
      </c>
      <c r="N162" s="397">
        <f t="shared" si="124"/>
        <v>0</v>
      </c>
      <c r="O162" s="397">
        <f t="shared" si="124"/>
        <v>0</v>
      </c>
      <c r="P162" s="86"/>
      <c r="Q162" s="86"/>
      <c r="R162" s="86"/>
      <c r="S162" s="86">
        <f t="shared" si="124"/>
        <v>0</v>
      </c>
      <c r="T162" s="86">
        <f t="shared" si="124"/>
        <v>0</v>
      </c>
      <c r="U162" s="86">
        <f t="shared" si="124"/>
        <v>0</v>
      </c>
      <c r="V162" s="86">
        <f t="shared" si="124"/>
        <v>0</v>
      </c>
      <c r="W162" s="86">
        <f t="shared" si="124"/>
        <v>0</v>
      </c>
      <c r="X162" s="426">
        <f t="shared" si="124"/>
        <v>0</v>
      </c>
      <c r="Y162" s="86">
        <f t="shared" si="124"/>
        <v>0</v>
      </c>
      <c r="Z162" s="86">
        <f t="shared" si="124"/>
        <v>0</v>
      </c>
      <c r="AA162" s="426">
        <f t="shared" si="124"/>
        <v>0</v>
      </c>
      <c r="AB162" s="192"/>
    </row>
    <row r="163" spans="1:28" s="194" customFormat="1" ht="17.45" customHeight="1" x14ac:dyDescent="0.15">
      <c r="A163" s="268"/>
      <c r="B163" s="239"/>
      <c r="C163" s="239"/>
      <c r="D163" s="269"/>
      <c r="E163" s="271" t="s">
        <v>592</v>
      </c>
      <c r="F163" s="100" t="s">
        <v>591</v>
      </c>
      <c r="G163" s="164">
        <f>H163+I163</f>
        <v>0</v>
      </c>
      <c r="H163" s="161">
        <v>0</v>
      </c>
      <c r="I163" s="161">
        <v>0</v>
      </c>
      <c r="J163" s="164">
        <f>K163+L163</f>
        <v>0</v>
      </c>
      <c r="K163" s="161">
        <v>0</v>
      </c>
      <c r="L163" s="161">
        <v>0</v>
      </c>
      <c r="M163" s="385">
        <f>N163+O163</f>
        <v>0</v>
      </c>
      <c r="N163" s="385">
        <v>0</v>
      </c>
      <c r="O163" s="385">
        <v>0</v>
      </c>
      <c r="P163" s="162"/>
      <c r="Q163" s="162"/>
      <c r="R163" s="162"/>
      <c r="S163" s="164">
        <f>T163+U163</f>
        <v>0</v>
      </c>
      <c r="T163" s="164">
        <v>0</v>
      </c>
      <c r="U163" s="164">
        <v>0</v>
      </c>
      <c r="V163" s="164">
        <f>W163+X163</f>
        <v>0</v>
      </c>
      <c r="W163" s="164">
        <v>0</v>
      </c>
      <c r="X163" s="327">
        <v>0</v>
      </c>
      <c r="Y163" s="164">
        <f>Z163+AA163</f>
        <v>0</v>
      </c>
      <c r="Z163" s="164">
        <v>0</v>
      </c>
      <c r="AA163" s="327">
        <v>0</v>
      </c>
      <c r="AB163" s="192"/>
    </row>
    <row r="164" spans="1:28" s="194" customFormat="1" ht="22.9" customHeight="1" x14ac:dyDescent="0.15">
      <c r="A164" s="268"/>
      <c r="B164" s="239"/>
      <c r="C164" s="239"/>
      <c r="D164" s="269"/>
      <c r="E164" s="263" t="s">
        <v>713</v>
      </c>
      <c r="F164" s="86"/>
      <c r="G164" s="86">
        <f t="shared" ref="G164:AA164" si="125">G165</f>
        <v>0</v>
      </c>
      <c r="H164" s="86">
        <f t="shared" si="125"/>
        <v>0</v>
      </c>
      <c r="I164" s="86">
        <f t="shared" si="125"/>
        <v>0</v>
      </c>
      <c r="J164" s="86">
        <f t="shared" si="125"/>
        <v>0</v>
      </c>
      <c r="K164" s="86">
        <f t="shared" si="125"/>
        <v>0</v>
      </c>
      <c r="L164" s="86">
        <f t="shared" si="125"/>
        <v>0</v>
      </c>
      <c r="M164" s="397">
        <f t="shared" si="125"/>
        <v>0</v>
      </c>
      <c r="N164" s="397">
        <f t="shared" si="125"/>
        <v>0</v>
      </c>
      <c r="O164" s="397">
        <f t="shared" si="125"/>
        <v>0</v>
      </c>
      <c r="P164" s="86"/>
      <c r="Q164" s="86"/>
      <c r="R164" s="86"/>
      <c r="S164" s="86">
        <f t="shared" si="125"/>
        <v>0</v>
      </c>
      <c r="T164" s="86">
        <f t="shared" si="125"/>
        <v>0</v>
      </c>
      <c r="U164" s="86">
        <f t="shared" si="125"/>
        <v>0</v>
      </c>
      <c r="V164" s="86">
        <f t="shared" si="125"/>
        <v>0</v>
      </c>
      <c r="W164" s="86">
        <f t="shared" si="125"/>
        <v>0</v>
      </c>
      <c r="X164" s="426">
        <f t="shared" si="125"/>
        <v>0</v>
      </c>
      <c r="Y164" s="86">
        <f t="shared" si="125"/>
        <v>0</v>
      </c>
      <c r="Z164" s="86">
        <f t="shared" si="125"/>
        <v>0</v>
      </c>
      <c r="AA164" s="426">
        <f t="shared" si="125"/>
        <v>0</v>
      </c>
      <c r="AB164" s="192"/>
    </row>
    <row r="165" spans="1:28" s="194" customFormat="1" ht="13.9" customHeight="1" x14ac:dyDescent="0.15">
      <c r="A165" s="268"/>
      <c r="B165" s="239"/>
      <c r="C165" s="239"/>
      <c r="D165" s="269"/>
      <c r="E165" s="271" t="s">
        <v>592</v>
      </c>
      <c r="F165" s="100" t="s">
        <v>591</v>
      </c>
      <c r="G165" s="164">
        <f>H165+I165</f>
        <v>0</v>
      </c>
      <c r="H165" s="161">
        <v>0</v>
      </c>
      <c r="I165" s="161">
        <v>0</v>
      </c>
      <c r="J165" s="100"/>
      <c r="K165" s="100"/>
      <c r="L165" s="100"/>
      <c r="M165" s="393"/>
      <c r="N165" s="393"/>
      <c r="O165" s="393"/>
      <c r="P165" s="224"/>
      <c r="Q165" s="224"/>
      <c r="R165" s="224"/>
      <c r="S165" s="224"/>
      <c r="T165" s="224"/>
      <c r="U165" s="224"/>
      <c r="V165" s="224"/>
      <c r="W165" s="224"/>
      <c r="X165" s="423"/>
      <c r="Y165" s="224"/>
      <c r="Z165" s="224"/>
      <c r="AA165" s="423"/>
      <c r="AB165" s="192"/>
    </row>
    <row r="166" spans="1:28" s="265" customFormat="1" ht="13.9" customHeight="1" x14ac:dyDescent="0.15">
      <c r="A166" s="291" t="s">
        <v>313</v>
      </c>
      <c r="B166" s="292" t="s">
        <v>298</v>
      </c>
      <c r="C166" s="292" t="s">
        <v>280</v>
      </c>
      <c r="D166" s="86" t="s">
        <v>264</v>
      </c>
      <c r="E166" s="263" t="s">
        <v>314</v>
      </c>
      <c r="F166" s="86"/>
      <c r="G166" s="86">
        <f>G168+G204</f>
        <v>15822.9</v>
      </c>
      <c r="H166" s="86">
        <f t="shared" ref="H166:X166" si="126">H168+H204</f>
        <v>0</v>
      </c>
      <c r="I166" s="86">
        <f t="shared" si="126"/>
        <v>15822.9</v>
      </c>
      <c r="J166" s="86">
        <f t="shared" si="126"/>
        <v>34600</v>
      </c>
      <c r="K166" s="86">
        <f t="shared" si="126"/>
        <v>0</v>
      </c>
      <c r="L166" s="86">
        <f t="shared" si="126"/>
        <v>34600</v>
      </c>
      <c r="M166" s="397">
        <f t="shared" si="126"/>
        <v>24000</v>
      </c>
      <c r="N166" s="397">
        <f t="shared" si="126"/>
        <v>0</v>
      </c>
      <c r="O166" s="397">
        <f t="shared" si="126"/>
        <v>24000</v>
      </c>
      <c r="P166" s="86"/>
      <c r="Q166" s="86"/>
      <c r="R166" s="86"/>
      <c r="S166" s="86">
        <f t="shared" si="126"/>
        <v>45000</v>
      </c>
      <c r="T166" s="86">
        <f t="shared" si="126"/>
        <v>0</v>
      </c>
      <c r="U166" s="86">
        <f t="shared" si="126"/>
        <v>45000</v>
      </c>
      <c r="V166" s="86">
        <f t="shared" si="126"/>
        <v>45000</v>
      </c>
      <c r="W166" s="86">
        <f t="shared" si="126"/>
        <v>0</v>
      </c>
      <c r="X166" s="426">
        <f t="shared" si="126"/>
        <v>45000</v>
      </c>
      <c r="Y166" s="86">
        <f t="shared" ref="Y166:AA166" si="127">Y168+Y204</f>
        <v>55000</v>
      </c>
      <c r="Z166" s="86">
        <f t="shared" si="127"/>
        <v>0</v>
      </c>
      <c r="AA166" s="426">
        <f t="shared" si="127"/>
        <v>55000</v>
      </c>
      <c r="AB166" s="264"/>
    </row>
    <row r="167" spans="1:28" s="222" customFormat="1" ht="13.9" customHeight="1" x14ac:dyDescent="0.15">
      <c r="A167" s="261"/>
      <c r="B167" s="153"/>
      <c r="C167" s="153"/>
      <c r="D167" s="85"/>
      <c r="E167" s="262" t="s">
        <v>269</v>
      </c>
      <c r="F167" s="85"/>
      <c r="G167" s="85"/>
      <c r="H167" s="85"/>
      <c r="I167" s="85"/>
      <c r="J167" s="85"/>
      <c r="K167" s="85"/>
      <c r="L167" s="85"/>
      <c r="M167" s="393"/>
      <c r="N167" s="393"/>
      <c r="O167" s="393"/>
      <c r="P167" s="224"/>
      <c r="Q167" s="224"/>
      <c r="R167" s="224"/>
      <c r="S167" s="224"/>
      <c r="T167" s="224"/>
      <c r="U167" s="224"/>
      <c r="V167" s="224"/>
      <c r="W167" s="224"/>
      <c r="X167" s="423"/>
      <c r="Y167" s="224"/>
      <c r="Z167" s="224"/>
      <c r="AA167" s="423"/>
      <c r="AB167" s="195"/>
    </row>
    <row r="168" spans="1:28" s="194" customFormat="1" ht="13.9" customHeight="1" x14ac:dyDescent="0.15">
      <c r="A168" s="190" t="s">
        <v>315</v>
      </c>
      <c r="B168" s="100" t="s">
        <v>298</v>
      </c>
      <c r="C168" s="100" t="s">
        <v>280</v>
      </c>
      <c r="D168" s="100" t="s">
        <v>267</v>
      </c>
      <c r="E168" s="271" t="s">
        <v>316</v>
      </c>
      <c r="F168" s="269"/>
      <c r="G168" s="269">
        <f t="shared" ref="G168:O168" si="128">G170+G172+G174+G176+G179+G181+G184+G188+G191+G194+G196+G202</f>
        <v>0</v>
      </c>
      <c r="H168" s="269">
        <f t="shared" si="128"/>
        <v>0</v>
      </c>
      <c r="I168" s="269">
        <f t="shared" si="128"/>
        <v>0</v>
      </c>
      <c r="J168" s="88">
        <f t="shared" si="128"/>
        <v>34600</v>
      </c>
      <c r="K168" s="88">
        <f t="shared" si="128"/>
        <v>0</v>
      </c>
      <c r="L168" s="88">
        <f t="shared" si="128"/>
        <v>34600</v>
      </c>
      <c r="M168" s="389">
        <f t="shared" si="128"/>
        <v>24000</v>
      </c>
      <c r="N168" s="389">
        <f t="shared" si="128"/>
        <v>0</v>
      </c>
      <c r="O168" s="389">
        <f t="shared" si="128"/>
        <v>24000</v>
      </c>
      <c r="P168" s="162"/>
      <c r="Q168" s="162"/>
      <c r="R168" s="162"/>
      <c r="S168" s="88">
        <f t="shared" ref="S168:X168" si="129">S170+S172+S174+S176+S179+S181+S184+S188+S191+S194+S196+S202</f>
        <v>45000</v>
      </c>
      <c r="T168" s="88">
        <f t="shared" si="129"/>
        <v>0</v>
      </c>
      <c r="U168" s="88">
        <f t="shared" si="129"/>
        <v>45000</v>
      </c>
      <c r="V168" s="88">
        <f t="shared" si="129"/>
        <v>15000</v>
      </c>
      <c r="W168" s="88">
        <f t="shared" si="129"/>
        <v>0</v>
      </c>
      <c r="X168" s="412">
        <f t="shared" si="129"/>
        <v>15000</v>
      </c>
      <c r="Y168" s="88">
        <f t="shared" ref="Y168:AA168" si="130">Y170+Y172+Y174+Y176+Y179+Y181+Y184+Y188+Y191+Y194+Y196+Y202</f>
        <v>55000</v>
      </c>
      <c r="Z168" s="88">
        <f t="shared" si="130"/>
        <v>0</v>
      </c>
      <c r="AA168" s="412">
        <f t="shared" si="130"/>
        <v>55000</v>
      </c>
      <c r="AB168" s="192"/>
    </row>
    <row r="169" spans="1:28" s="222" customFormat="1" ht="12.75" customHeight="1" x14ac:dyDescent="0.15">
      <c r="A169" s="261"/>
      <c r="B169" s="153"/>
      <c r="C169" s="153"/>
      <c r="D169" s="85"/>
      <c r="E169" s="262" t="s">
        <v>74</v>
      </c>
      <c r="F169" s="85"/>
      <c r="G169" s="85"/>
      <c r="H169" s="85"/>
      <c r="I169" s="85"/>
      <c r="J169" s="85"/>
      <c r="K169" s="85"/>
      <c r="L169" s="85"/>
      <c r="M169" s="393"/>
      <c r="N169" s="393"/>
      <c r="O169" s="393"/>
      <c r="P169" s="224"/>
      <c r="Q169" s="224"/>
      <c r="R169" s="224"/>
      <c r="S169" s="224"/>
      <c r="T169" s="224"/>
      <c r="U169" s="224"/>
      <c r="V169" s="224"/>
      <c r="W169" s="224"/>
      <c r="X169" s="423"/>
      <c r="Y169" s="224"/>
      <c r="Z169" s="224"/>
      <c r="AA169" s="423"/>
      <c r="AB169" s="195"/>
    </row>
    <row r="170" spans="1:28" s="194" customFormat="1" ht="25.5" customHeight="1" x14ac:dyDescent="0.15">
      <c r="A170" s="268"/>
      <c r="B170" s="239"/>
      <c r="C170" s="239"/>
      <c r="D170" s="269"/>
      <c r="E170" s="263" t="s">
        <v>714</v>
      </c>
      <c r="F170" s="86"/>
      <c r="G170" s="86">
        <f t="shared" ref="G170:AA170" si="131">G171</f>
        <v>0</v>
      </c>
      <c r="H170" s="86">
        <f t="shared" si="131"/>
        <v>0</v>
      </c>
      <c r="I170" s="86">
        <f t="shared" si="131"/>
        <v>0</v>
      </c>
      <c r="J170" s="86">
        <f t="shared" si="131"/>
        <v>0</v>
      </c>
      <c r="K170" s="86">
        <f t="shared" si="131"/>
        <v>0</v>
      </c>
      <c r="L170" s="86">
        <f t="shared" si="131"/>
        <v>0</v>
      </c>
      <c r="M170" s="397">
        <f t="shared" si="131"/>
        <v>0</v>
      </c>
      <c r="N170" s="397">
        <f t="shared" si="131"/>
        <v>0</v>
      </c>
      <c r="O170" s="397">
        <f t="shared" si="131"/>
        <v>0</v>
      </c>
      <c r="P170" s="86"/>
      <c r="Q170" s="86"/>
      <c r="R170" s="86"/>
      <c r="S170" s="86">
        <f t="shared" si="131"/>
        <v>0</v>
      </c>
      <c r="T170" s="86">
        <f t="shared" si="131"/>
        <v>0</v>
      </c>
      <c r="U170" s="86">
        <f t="shared" si="131"/>
        <v>0</v>
      </c>
      <c r="V170" s="86">
        <f t="shared" si="131"/>
        <v>0</v>
      </c>
      <c r="W170" s="86">
        <f t="shared" si="131"/>
        <v>0</v>
      </c>
      <c r="X170" s="426">
        <f t="shared" si="131"/>
        <v>0</v>
      </c>
      <c r="Y170" s="86">
        <f t="shared" si="131"/>
        <v>0</v>
      </c>
      <c r="Z170" s="86">
        <f t="shared" si="131"/>
        <v>0</v>
      </c>
      <c r="AA170" s="426">
        <f t="shared" si="131"/>
        <v>0</v>
      </c>
      <c r="AB170" s="192"/>
    </row>
    <row r="171" spans="1:28" s="194" customFormat="1" ht="25.5" customHeight="1" x14ac:dyDescent="0.15">
      <c r="A171" s="268"/>
      <c r="B171" s="239"/>
      <c r="C171" s="239"/>
      <c r="D171" s="269"/>
      <c r="E171" s="271" t="s">
        <v>498</v>
      </c>
      <c r="F171" s="100" t="s">
        <v>497</v>
      </c>
      <c r="G171" s="161">
        <f t="shared" ref="G171:G201" si="132">H171+I171</f>
        <v>0</v>
      </c>
      <c r="H171" s="161"/>
      <c r="I171" s="161">
        <v>0</v>
      </c>
      <c r="J171" s="161">
        <f>K171+L171</f>
        <v>0</v>
      </c>
      <c r="K171" s="161">
        <v>0</v>
      </c>
      <c r="L171" s="161">
        <v>0</v>
      </c>
      <c r="M171" s="385">
        <f>N171+O171</f>
        <v>0</v>
      </c>
      <c r="N171" s="385">
        <v>0</v>
      </c>
      <c r="O171" s="385">
        <v>0</v>
      </c>
      <c r="P171" s="162"/>
      <c r="Q171" s="162"/>
      <c r="R171" s="162"/>
      <c r="S171" s="164">
        <f>T171+U171</f>
        <v>0</v>
      </c>
      <c r="T171" s="164">
        <v>0</v>
      </c>
      <c r="U171" s="164">
        <v>0</v>
      </c>
      <c r="V171" s="164">
        <f>W171+X171</f>
        <v>0</v>
      </c>
      <c r="W171" s="164">
        <v>0</v>
      </c>
      <c r="X171" s="327">
        <v>0</v>
      </c>
      <c r="Y171" s="164">
        <f>Z171+AA171</f>
        <v>0</v>
      </c>
      <c r="Z171" s="164">
        <v>0</v>
      </c>
      <c r="AA171" s="327">
        <v>0</v>
      </c>
      <c r="AB171" s="192"/>
    </row>
    <row r="172" spans="1:28" s="194" customFormat="1" ht="16.899999999999999" customHeight="1" x14ac:dyDescent="0.15">
      <c r="A172" s="268"/>
      <c r="B172" s="239"/>
      <c r="C172" s="239"/>
      <c r="D172" s="269"/>
      <c r="E172" s="263" t="s">
        <v>715</v>
      </c>
      <c r="F172" s="86"/>
      <c r="G172" s="86">
        <f t="shared" ref="G172:AA172" si="133">G173</f>
        <v>0</v>
      </c>
      <c r="H172" s="86">
        <f t="shared" si="133"/>
        <v>0</v>
      </c>
      <c r="I172" s="86">
        <f t="shared" si="133"/>
        <v>0</v>
      </c>
      <c r="J172" s="86">
        <f t="shared" si="133"/>
        <v>34600</v>
      </c>
      <c r="K172" s="86">
        <f t="shared" si="133"/>
        <v>0</v>
      </c>
      <c r="L172" s="86">
        <f t="shared" si="133"/>
        <v>34600</v>
      </c>
      <c r="M172" s="397">
        <f t="shared" si="133"/>
        <v>24000</v>
      </c>
      <c r="N172" s="397">
        <f t="shared" si="133"/>
        <v>0</v>
      </c>
      <c r="O172" s="397">
        <f t="shared" si="133"/>
        <v>24000</v>
      </c>
      <c r="P172" s="86"/>
      <c r="Q172" s="86"/>
      <c r="R172" s="86"/>
      <c r="S172" s="86">
        <f t="shared" si="133"/>
        <v>45000</v>
      </c>
      <c r="T172" s="86">
        <f t="shared" si="133"/>
        <v>0</v>
      </c>
      <c r="U172" s="86">
        <f t="shared" si="133"/>
        <v>45000</v>
      </c>
      <c r="V172" s="86">
        <f t="shared" si="133"/>
        <v>15000</v>
      </c>
      <c r="W172" s="86">
        <f t="shared" si="133"/>
        <v>0</v>
      </c>
      <c r="X172" s="426">
        <f t="shared" si="133"/>
        <v>15000</v>
      </c>
      <c r="Y172" s="86">
        <f t="shared" si="133"/>
        <v>55000</v>
      </c>
      <c r="Z172" s="86">
        <f t="shared" si="133"/>
        <v>0</v>
      </c>
      <c r="AA172" s="426">
        <f t="shared" si="133"/>
        <v>55000</v>
      </c>
      <c r="AB172" s="192"/>
    </row>
    <row r="173" spans="1:28" s="194" customFormat="1" ht="19.5" customHeight="1" x14ac:dyDescent="0.15">
      <c r="A173" s="268"/>
      <c r="B173" s="239"/>
      <c r="C173" s="239"/>
      <c r="D173" s="269"/>
      <c r="E173" s="271" t="s">
        <v>592</v>
      </c>
      <c r="F173" s="100" t="s">
        <v>591</v>
      </c>
      <c r="G173" s="164">
        <f t="shared" si="132"/>
        <v>0</v>
      </c>
      <c r="H173" s="161">
        <v>0</v>
      </c>
      <c r="I173" s="161">
        <v>0</v>
      </c>
      <c r="J173" s="164">
        <f>K173+L173</f>
        <v>34600</v>
      </c>
      <c r="K173" s="161">
        <v>0</v>
      </c>
      <c r="L173" s="161">
        <v>34600</v>
      </c>
      <c r="M173" s="385">
        <f>N173+O173</f>
        <v>24000</v>
      </c>
      <c r="N173" s="385">
        <v>0</v>
      </c>
      <c r="O173" s="385">
        <v>24000</v>
      </c>
      <c r="P173" s="162"/>
      <c r="Q173" s="162"/>
      <c r="R173" s="162"/>
      <c r="S173" s="164">
        <f>T173+U173</f>
        <v>45000</v>
      </c>
      <c r="T173" s="164">
        <v>0</v>
      </c>
      <c r="U173" s="164">
        <v>45000</v>
      </c>
      <c r="V173" s="164">
        <f>W173+X173</f>
        <v>15000</v>
      </c>
      <c r="W173" s="164">
        <v>0</v>
      </c>
      <c r="X173" s="327">
        <v>15000</v>
      </c>
      <c r="Y173" s="164">
        <f>Z173+AA173</f>
        <v>55000</v>
      </c>
      <c r="Z173" s="164">
        <v>0</v>
      </c>
      <c r="AA173" s="327">
        <v>55000</v>
      </c>
      <c r="AB173" s="192"/>
    </row>
    <row r="174" spans="1:28" s="194" customFormat="1" ht="16.899999999999999" customHeight="1" x14ac:dyDescent="0.15">
      <c r="A174" s="268"/>
      <c r="B174" s="239"/>
      <c r="C174" s="239"/>
      <c r="D174" s="269"/>
      <c r="E174" s="263" t="s">
        <v>716</v>
      </c>
      <c r="F174" s="86"/>
      <c r="G174" s="86">
        <f t="shared" ref="G174:AA174" si="134">G175</f>
        <v>0</v>
      </c>
      <c r="H174" s="86">
        <f t="shared" si="134"/>
        <v>0</v>
      </c>
      <c r="I174" s="86">
        <f t="shared" si="134"/>
        <v>0</v>
      </c>
      <c r="J174" s="86">
        <f t="shared" si="134"/>
        <v>0</v>
      </c>
      <c r="K174" s="86">
        <f t="shared" si="134"/>
        <v>0</v>
      </c>
      <c r="L174" s="86">
        <f t="shared" si="134"/>
        <v>0</v>
      </c>
      <c r="M174" s="397">
        <f t="shared" si="134"/>
        <v>0</v>
      </c>
      <c r="N174" s="397">
        <f t="shared" si="134"/>
        <v>0</v>
      </c>
      <c r="O174" s="397">
        <f t="shared" si="134"/>
        <v>0</v>
      </c>
      <c r="P174" s="86"/>
      <c r="Q174" s="86"/>
      <c r="R174" s="86"/>
      <c r="S174" s="86">
        <f t="shared" si="134"/>
        <v>0</v>
      </c>
      <c r="T174" s="86">
        <f t="shared" si="134"/>
        <v>0</v>
      </c>
      <c r="U174" s="86">
        <f t="shared" si="134"/>
        <v>0</v>
      </c>
      <c r="V174" s="86">
        <f t="shared" si="134"/>
        <v>0</v>
      </c>
      <c r="W174" s="86">
        <f t="shared" si="134"/>
        <v>0</v>
      </c>
      <c r="X174" s="426">
        <f t="shared" si="134"/>
        <v>0</v>
      </c>
      <c r="Y174" s="86">
        <f t="shared" si="134"/>
        <v>0</v>
      </c>
      <c r="Z174" s="86">
        <f t="shared" si="134"/>
        <v>0</v>
      </c>
      <c r="AA174" s="426">
        <f t="shared" si="134"/>
        <v>0</v>
      </c>
      <c r="AB174" s="192"/>
    </row>
    <row r="175" spans="1:28" s="194" customFormat="1" ht="24" customHeight="1" x14ac:dyDescent="0.15">
      <c r="A175" s="268"/>
      <c r="B175" s="239"/>
      <c r="C175" s="239"/>
      <c r="D175" s="269"/>
      <c r="E175" s="271" t="s">
        <v>498</v>
      </c>
      <c r="F175" s="100" t="s">
        <v>497</v>
      </c>
      <c r="G175" s="164">
        <f t="shared" si="132"/>
        <v>0</v>
      </c>
      <c r="H175" s="161">
        <v>0</v>
      </c>
      <c r="I175" s="161">
        <v>0</v>
      </c>
      <c r="J175" s="164">
        <f>K175+L175</f>
        <v>0</v>
      </c>
      <c r="K175" s="161">
        <v>0</v>
      </c>
      <c r="L175" s="161">
        <v>0</v>
      </c>
      <c r="M175" s="385">
        <f>N175+O175</f>
        <v>0</v>
      </c>
      <c r="N175" s="385">
        <v>0</v>
      </c>
      <c r="O175" s="385">
        <v>0</v>
      </c>
      <c r="P175" s="162"/>
      <c r="Q175" s="162"/>
      <c r="R175" s="162"/>
      <c r="S175" s="164">
        <f>T175+U175</f>
        <v>0</v>
      </c>
      <c r="T175" s="164">
        <v>0</v>
      </c>
      <c r="U175" s="164">
        <v>0</v>
      </c>
      <c r="V175" s="164">
        <f>W175+X175</f>
        <v>0</v>
      </c>
      <c r="W175" s="164">
        <v>0</v>
      </c>
      <c r="X175" s="327">
        <v>0</v>
      </c>
      <c r="Y175" s="164">
        <f>Z175+AA175</f>
        <v>0</v>
      </c>
      <c r="Z175" s="164">
        <v>0</v>
      </c>
      <c r="AA175" s="327">
        <v>0</v>
      </c>
      <c r="AB175" s="192"/>
    </row>
    <row r="176" spans="1:28" s="194" customFormat="1" ht="16.149999999999999" customHeight="1" x14ac:dyDescent="0.15">
      <c r="A176" s="268"/>
      <c r="B176" s="239"/>
      <c r="C176" s="239"/>
      <c r="D176" s="269"/>
      <c r="E176" s="263" t="s">
        <v>717</v>
      </c>
      <c r="F176" s="86"/>
      <c r="G176" s="86">
        <f t="shared" ref="G176:O176" si="135">G177+G178</f>
        <v>0</v>
      </c>
      <c r="H176" s="86">
        <f t="shared" si="135"/>
        <v>0</v>
      </c>
      <c r="I176" s="86">
        <f t="shared" si="135"/>
        <v>0</v>
      </c>
      <c r="J176" s="86">
        <f t="shared" si="135"/>
        <v>0</v>
      </c>
      <c r="K176" s="86">
        <f t="shared" si="135"/>
        <v>0</v>
      </c>
      <c r="L176" s="86">
        <f t="shared" si="135"/>
        <v>0</v>
      </c>
      <c r="M176" s="397">
        <f t="shared" si="135"/>
        <v>0</v>
      </c>
      <c r="N176" s="397">
        <f t="shared" si="135"/>
        <v>0</v>
      </c>
      <c r="O176" s="397">
        <f t="shared" si="135"/>
        <v>0</v>
      </c>
      <c r="P176" s="86"/>
      <c r="Q176" s="86"/>
      <c r="R176" s="86"/>
      <c r="S176" s="86">
        <f t="shared" ref="S176:AA176" si="136">S177+S178</f>
        <v>0</v>
      </c>
      <c r="T176" s="86">
        <f t="shared" si="136"/>
        <v>0</v>
      </c>
      <c r="U176" s="86">
        <f t="shared" si="136"/>
        <v>0</v>
      </c>
      <c r="V176" s="86">
        <f t="shared" ref="V176:X176" si="137">V177+V178</f>
        <v>0</v>
      </c>
      <c r="W176" s="86">
        <f t="shared" si="137"/>
        <v>0</v>
      </c>
      <c r="X176" s="426">
        <f t="shared" si="137"/>
        <v>0</v>
      </c>
      <c r="Y176" s="86">
        <f t="shared" si="136"/>
        <v>0</v>
      </c>
      <c r="Z176" s="86">
        <f t="shared" si="136"/>
        <v>0</v>
      </c>
      <c r="AA176" s="426">
        <f t="shared" si="136"/>
        <v>0</v>
      </c>
      <c r="AB176" s="192"/>
    </row>
    <row r="177" spans="1:28" s="194" customFormat="1" ht="27.75" customHeight="1" x14ac:dyDescent="0.15">
      <c r="A177" s="268"/>
      <c r="B177" s="239"/>
      <c r="C177" s="239"/>
      <c r="D177" s="269"/>
      <c r="E177" s="271" t="s">
        <v>498</v>
      </c>
      <c r="F177" s="100" t="s">
        <v>497</v>
      </c>
      <c r="G177" s="164">
        <f t="shared" si="132"/>
        <v>0</v>
      </c>
      <c r="H177" s="161">
        <v>0</v>
      </c>
      <c r="I177" s="161">
        <v>0</v>
      </c>
      <c r="J177" s="164">
        <f>K177+L177</f>
        <v>0</v>
      </c>
      <c r="K177" s="161">
        <v>0</v>
      </c>
      <c r="L177" s="161">
        <v>0</v>
      </c>
      <c r="M177" s="385">
        <f>N177+O177</f>
        <v>0</v>
      </c>
      <c r="N177" s="385">
        <v>0</v>
      </c>
      <c r="O177" s="385">
        <v>0</v>
      </c>
      <c r="P177" s="162"/>
      <c r="Q177" s="162"/>
      <c r="R177" s="162"/>
      <c r="S177" s="164">
        <f>T177+U177</f>
        <v>0</v>
      </c>
      <c r="T177" s="164">
        <v>0</v>
      </c>
      <c r="U177" s="164">
        <v>0</v>
      </c>
      <c r="V177" s="164">
        <f>W177+X177</f>
        <v>0</v>
      </c>
      <c r="W177" s="164">
        <v>0</v>
      </c>
      <c r="X177" s="327">
        <v>0</v>
      </c>
      <c r="Y177" s="164">
        <f>Z177+AA177</f>
        <v>0</v>
      </c>
      <c r="Z177" s="164">
        <v>0</v>
      </c>
      <c r="AA177" s="327">
        <v>0</v>
      </c>
      <c r="AB177" s="192"/>
    </row>
    <row r="178" spans="1:28" s="194" customFormat="1" ht="18" customHeight="1" x14ac:dyDescent="0.15">
      <c r="A178" s="268"/>
      <c r="B178" s="239"/>
      <c r="C178" s="239"/>
      <c r="D178" s="269"/>
      <c r="E178" s="271" t="s">
        <v>592</v>
      </c>
      <c r="F178" s="100" t="s">
        <v>591</v>
      </c>
      <c r="G178" s="164">
        <f t="shared" si="132"/>
        <v>0</v>
      </c>
      <c r="H178" s="161">
        <v>0</v>
      </c>
      <c r="I178" s="161">
        <v>0</v>
      </c>
      <c r="J178" s="164">
        <f>K178+L178</f>
        <v>0</v>
      </c>
      <c r="K178" s="161">
        <v>0</v>
      </c>
      <c r="L178" s="161">
        <v>0</v>
      </c>
      <c r="M178" s="385">
        <f>N178+O178</f>
        <v>0</v>
      </c>
      <c r="N178" s="385">
        <v>0</v>
      </c>
      <c r="O178" s="385">
        <v>0</v>
      </c>
      <c r="P178" s="162"/>
      <c r="Q178" s="162"/>
      <c r="R178" s="162"/>
      <c r="S178" s="164">
        <f>T178+U178</f>
        <v>0</v>
      </c>
      <c r="T178" s="164">
        <v>0</v>
      </c>
      <c r="U178" s="164">
        <v>0</v>
      </c>
      <c r="V178" s="164">
        <f>W178+X178</f>
        <v>0</v>
      </c>
      <c r="W178" s="164">
        <v>0</v>
      </c>
      <c r="X178" s="327">
        <v>0</v>
      </c>
      <c r="Y178" s="164">
        <f>Z178+AA178</f>
        <v>0</v>
      </c>
      <c r="Z178" s="164">
        <v>0</v>
      </c>
      <c r="AA178" s="327">
        <v>0</v>
      </c>
      <c r="AB178" s="192"/>
    </row>
    <row r="179" spans="1:28" s="194" customFormat="1" ht="25.5" customHeight="1" x14ac:dyDescent="0.15">
      <c r="A179" s="268"/>
      <c r="B179" s="239"/>
      <c r="C179" s="239"/>
      <c r="D179" s="269"/>
      <c r="E179" s="263" t="s">
        <v>718</v>
      </c>
      <c r="F179" s="86"/>
      <c r="G179" s="86">
        <f t="shared" ref="G179:AA179" si="138">G180</f>
        <v>0</v>
      </c>
      <c r="H179" s="86">
        <f t="shared" si="138"/>
        <v>0</v>
      </c>
      <c r="I179" s="86">
        <f t="shared" si="138"/>
        <v>0</v>
      </c>
      <c r="J179" s="86">
        <f t="shared" si="138"/>
        <v>0</v>
      </c>
      <c r="K179" s="86">
        <f t="shared" si="138"/>
        <v>0</v>
      </c>
      <c r="L179" s="86">
        <f t="shared" si="138"/>
        <v>0</v>
      </c>
      <c r="M179" s="397">
        <f t="shared" si="138"/>
        <v>0</v>
      </c>
      <c r="N179" s="397">
        <f t="shared" si="138"/>
        <v>0</v>
      </c>
      <c r="O179" s="397">
        <f t="shared" si="138"/>
        <v>0</v>
      </c>
      <c r="P179" s="86"/>
      <c r="Q179" s="86"/>
      <c r="R179" s="86"/>
      <c r="S179" s="86">
        <f t="shared" si="138"/>
        <v>0</v>
      </c>
      <c r="T179" s="86">
        <f t="shared" si="138"/>
        <v>0</v>
      </c>
      <c r="U179" s="86">
        <f t="shared" si="138"/>
        <v>0</v>
      </c>
      <c r="V179" s="86">
        <f t="shared" si="138"/>
        <v>0</v>
      </c>
      <c r="W179" s="86">
        <f t="shared" si="138"/>
        <v>0</v>
      </c>
      <c r="X179" s="426">
        <f t="shared" si="138"/>
        <v>0</v>
      </c>
      <c r="Y179" s="86">
        <f t="shared" si="138"/>
        <v>0</v>
      </c>
      <c r="Z179" s="86">
        <f t="shared" si="138"/>
        <v>0</v>
      </c>
      <c r="AA179" s="426">
        <f t="shared" si="138"/>
        <v>0</v>
      </c>
      <c r="AB179" s="192"/>
    </row>
    <row r="180" spans="1:28" s="194" customFormat="1" ht="18" customHeight="1" x14ac:dyDescent="0.15">
      <c r="A180" s="268"/>
      <c r="B180" s="239"/>
      <c r="C180" s="239"/>
      <c r="D180" s="269"/>
      <c r="E180" s="271" t="s">
        <v>592</v>
      </c>
      <c r="F180" s="100" t="s">
        <v>591</v>
      </c>
      <c r="G180" s="161">
        <f t="shared" si="132"/>
        <v>0</v>
      </c>
      <c r="H180" s="161">
        <v>0</v>
      </c>
      <c r="I180" s="161">
        <v>0</v>
      </c>
      <c r="J180" s="161">
        <f>K180+L180</f>
        <v>0</v>
      </c>
      <c r="K180" s="161">
        <v>0</v>
      </c>
      <c r="L180" s="161">
        <v>0</v>
      </c>
      <c r="M180" s="385">
        <f>N180+O180</f>
        <v>0</v>
      </c>
      <c r="N180" s="385">
        <v>0</v>
      </c>
      <c r="O180" s="385">
        <v>0</v>
      </c>
      <c r="P180" s="162"/>
      <c r="Q180" s="162"/>
      <c r="R180" s="162"/>
      <c r="S180" s="164">
        <f>T180+U180</f>
        <v>0</v>
      </c>
      <c r="T180" s="164">
        <v>0</v>
      </c>
      <c r="U180" s="164">
        <v>0</v>
      </c>
      <c r="V180" s="164">
        <f>W180+X180</f>
        <v>0</v>
      </c>
      <c r="W180" s="164">
        <v>0</v>
      </c>
      <c r="X180" s="327">
        <v>0</v>
      </c>
      <c r="Y180" s="164">
        <f>Z180+AA180</f>
        <v>0</v>
      </c>
      <c r="Z180" s="164">
        <v>0</v>
      </c>
      <c r="AA180" s="327">
        <v>0</v>
      </c>
      <c r="AB180" s="192"/>
    </row>
    <row r="181" spans="1:28" s="194" customFormat="1" ht="25.5" customHeight="1" x14ac:dyDescent="0.15">
      <c r="A181" s="268"/>
      <c r="B181" s="239"/>
      <c r="C181" s="239"/>
      <c r="D181" s="269"/>
      <c r="E181" s="263" t="s">
        <v>719</v>
      </c>
      <c r="F181" s="86"/>
      <c r="G181" s="86">
        <f t="shared" ref="G181:O181" si="139">G182+G183</f>
        <v>0</v>
      </c>
      <c r="H181" s="86">
        <f t="shared" si="139"/>
        <v>0</v>
      </c>
      <c r="I181" s="86">
        <f t="shared" si="139"/>
        <v>0</v>
      </c>
      <c r="J181" s="86">
        <f t="shared" si="139"/>
        <v>0</v>
      </c>
      <c r="K181" s="86">
        <f t="shared" si="139"/>
        <v>0</v>
      </c>
      <c r="L181" s="86">
        <f t="shared" si="139"/>
        <v>0</v>
      </c>
      <c r="M181" s="397">
        <f t="shared" si="139"/>
        <v>0</v>
      </c>
      <c r="N181" s="397">
        <f t="shared" si="139"/>
        <v>0</v>
      </c>
      <c r="O181" s="397">
        <f t="shared" si="139"/>
        <v>0</v>
      </c>
      <c r="P181" s="86"/>
      <c r="Q181" s="86"/>
      <c r="R181" s="86"/>
      <c r="S181" s="86">
        <f t="shared" ref="S181:AA181" si="140">S182+S183</f>
        <v>0</v>
      </c>
      <c r="T181" s="86">
        <f t="shared" si="140"/>
        <v>0</v>
      </c>
      <c r="U181" s="86">
        <f t="shared" si="140"/>
        <v>0</v>
      </c>
      <c r="V181" s="86">
        <f t="shared" ref="V181:X181" si="141">V182+V183</f>
        <v>0</v>
      </c>
      <c r="W181" s="86">
        <f t="shared" si="141"/>
        <v>0</v>
      </c>
      <c r="X181" s="426">
        <f t="shared" si="141"/>
        <v>0</v>
      </c>
      <c r="Y181" s="86">
        <f t="shared" si="140"/>
        <v>0</v>
      </c>
      <c r="Z181" s="86">
        <f t="shared" si="140"/>
        <v>0</v>
      </c>
      <c r="AA181" s="426">
        <f t="shared" si="140"/>
        <v>0</v>
      </c>
      <c r="AB181" s="192"/>
    </row>
    <row r="182" spans="1:28" s="194" customFormat="1" ht="18" customHeight="1" x14ac:dyDescent="0.15">
      <c r="A182" s="268"/>
      <c r="B182" s="239"/>
      <c r="C182" s="239"/>
      <c r="D182" s="269"/>
      <c r="E182" s="271" t="s">
        <v>574</v>
      </c>
      <c r="F182" s="100" t="s">
        <v>575</v>
      </c>
      <c r="G182" s="161">
        <f t="shared" si="132"/>
        <v>0</v>
      </c>
      <c r="H182" s="161">
        <v>0</v>
      </c>
      <c r="I182" s="161">
        <v>0</v>
      </c>
      <c r="J182" s="161">
        <f>K182+L182</f>
        <v>0</v>
      </c>
      <c r="K182" s="161">
        <v>0</v>
      </c>
      <c r="L182" s="161">
        <v>0</v>
      </c>
      <c r="M182" s="385">
        <f>N182+O182</f>
        <v>0</v>
      </c>
      <c r="N182" s="385">
        <v>0</v>
      </c>
      <c r="O182" s="385">
        <v>0</v>
      </c>
      <c r="P182" s="162"/>
      <c r="Q182" s="162"/>
      <c r="R182" s="162"/>
      <c r="S182" s="164">
        <f>T182+U182</f>
        <v>0</v>
      </c>
      <c r="T182" s="164">
        <v>0</v>
      </c>
      <c r="U182" s="164">
        <v>0</v>
      </c>
      <c r="V182" s="164">
        <f>W182+X182</f>
        <v>0</v>
      </c>
      <c r="W182" s="164">
        <v>0</v>
      </c>
      <c r="X182" s="327">
        <v>0</v>
      </c>
      <c r="Y182" s="164">
        <f>Z182+AA182</f>
        <v>0</v>
      </c>
      <c r="Z182" s="164">
        <v>0</v>
      </c>
      <c r="AA182" s="327">
        <v>0</v>
      </c>
      <c r="AB182" s="192"/>
    </row>
    <row r="183" spans="1:28" s="194" customFormat="1" ht="18" customHeight="1" x14ac:dyDescent="0.15">
      <c r="A183" s="268"/>
      <c r="B183" s="239"/>
      <c r="C183" s="239"/>
      <c r="D183" s="269"/>
      <c r="E183" s="271" t="s">
        <v>592</v>
      </c>
      <c r="F183" s="100" t="s">
        <v>591</v>
      </c>
      <c r="G183" s="161">
        <f t="shared" si="132"/>
        <v>0</v>
      </c>
      <c r="H183" s="161">
        <v>0</v>
      </c>
      <c r="I183" s="161">
        <v>0</v>
      </c>
      <c r="J183" s="161">
        <f>K183+L183</f>
        <v>0</v>
      </c>
      <c r="K183" s="161">
        <v>0</v>
      </c>
      <c r="L183" s="161">
        <v>0</v>
      </c>
      <c r="M183" s="385">
        <f>N183+O183</f>
        <v>0</v>
      </c>
      <c r="N183" s="385">
        <v>0</v>
      </c>
      <c r="O183" s="385">
        <v>0</v>
      </c>
      <c r="P183" s="162"/>
      <c r="Q183" s="162"/>
      <c r="R183" s="162"/>
      <c r="S183" s="164">
        <f>T183+U183</f>
        <v>0</v>
      </c>
      <c r="T183" s="164">
        <v>0</v>
      </c>
      <c r="U183" s="164">
        <v>0</v>
      </c>
      <c r="V183" s="164">
        <f>W183+X183</f>
        <v>0</v>
      </c>
      <c r="W183" s="164">
        <v>0</v>
      </c>
      <c r="X183" s="327">
        <v>0</v>
      </c>
      <c r="Y183" s="164">
        <f>Z183+AA183</f>
        <v>0</v>
      </c>
      <c r="Z183" s="164">
        <v>0</v>
      </c>
      <c r="AA183" s="327">
        <v>0</v>
      </c>
      <c r="AB183" s="192"/>
    </row>
    <row r="184" spans="1:28" s="194" customFormat="1" ht="25.5" customHeight="1" x14ac:dyDescent="0.15">
      <c r="A184" s="268"/>
      <c r="B184" s="239"/>
      <c r="C184" s="239"/>
      <c r="D184" s="269"/>
      <c r="E184" s="263" t="s">
        <v>26</v>
      </c>
      <c r="F184" s="86"/>
      <c r="G184" s="86">
        <f t="shared" ref="G184:O184" si="142">G185+G186+G187</f>
        <v>0</v>
      </c>
      <c r="H184" s="86">
        <f t="shared" si="142"/>
        <v>0</v>
      </c>
      <c r="I184" s="86">
        <f t="shared" si="142"/>
        <v>0</v>
      </c>
      <c r="J184" s="86">
        <f t="shared" si="142"/>
        <v>0</v>
      </c>
      <c r="K184" s="86">
        <f t="shared" si="142"/>
        <v>0</v>
      </c>
      <c r="L184" s="86">
        <f t="shared" si="142"/>
        <v>0</v>
      </c>
      <c r="M184" s="397">
        <f t="shared" si="142"/>
        <v>0</v>
      </c>
      <c r="N184" s="397">
        <f t="shared" si="142"/>
        <v>0</v>
      </c>
      <c r="O184" s="397">
        <f t="shared" si="142"/>
        <v>0</v>
      </c>
      <c r="P184" s="86"/>
      <c r="Q184" s="86"/>
      <c r="R184" s="86"/>
      <c r="S184" s="86">
        <f t="shared" ref="S184:AA184" si="143">S185+S186+S187</f>
        <v>0</v>
      </c>
      <c r="T184" s="86">
        <f t="shared" si="143"/>
        <v>0</v>
      </c>
      <c r="U184" s="86">
        <f t="shared" si="143"/>
        <v>0</v>
      </c>
      <c r="V184" s="86">
        <f t="shared" ref="V184:X184" si="144">V185+V186+V187</f>
        <v>0</v>
      </c>
      <c r="W184" s="86">
        <f t="shared" si="144"/>
        <v>0</v>
      </c>
      <c r="X184" s="426">
        <f t="shared" si="144"/>
        <v>0</v>
      </c>
      <c r="Y184" s="86">
        <f t="shared" si="143"/>
        <v>0</v>
      </c>
      <c r="Z184" s="86">
        <f t="shared" si="143"/>
        <v>0</v>
      </c>
      <c r="AA184" s="426">
        <f t="shared" si="143"/>
        <v>0</v>
      </c>
      <c r="AB184" s="192"/>
    </row>
    <row r="185" spans="1:28" s="194" customFormat="1" ht="27" customHeight="1" x14ac:dyDescent="0.15">
      <c r="A185" s="268"/>
      <c r="B185" s="239"/>
      <c r="C185" s="239"/>
      <c r="D185" s="269"/>
      <c r="E185" s="271" t="s">
        <v>498</v>
      </c>
      <c r="F185" s="100" t="s">
        <v>497</v>
      </c>
      <c r="G185" s="161">
        <f t="shared" si="132"/>
        <v>0</v>
      </c>
      <c r="H185" s="161">
        <v>0</v>
      </c>
      <c r="I185" s="161">
        <v>0</v>
      </c>
      <c r="J185" s="161">
        <f>K185+L185</f>
        <v>0</v>
      </c>
      <c r="K185" s="161">
        <v>0</v>
      </c>
      <c r="L185" s="161">
        <v>0</v>
      </c>
      <c r="M185" s="385">
        <f>N185+O185</f>
        <v>0</v>
      </c>
      <c r="N185" s="385">
        <v>0</v>
      </c>
      <c r="O185" s="385">
        <v>0</v>
      </c>
      <c r="P185" s="162"/>
      <c r="Q185" s="162"/>
      <c r="R185" s="162"/>
      <c r="S185" s="164">
        <f>T185+U185</f>
        <v>0</v>
      </c>
      <c r="T185" s="164">
        <v>0</v>
      </c>
      <c r="U185" s="164">
        <v>0</v>
      </c>
      <c r="V185" s="164">
        <f>W185+X185</f>
        <v>0</v>
      </c>
      <c r="W185" s="164">
        <v>0</v>
      </c>
      <c r="X185" s="327">
        <v>0</v>
      </c>
      <c r="Y185" s="164">
        <f>Z185+AA185</f>
        <v>0</v>
      </c>
      <c r="Z185" s="164">
        <v>0</v>
      </c>
      <c r="AA185" s="327">
        <v>0</v>
      </c>
      <c r="AB185" s="192"/>
    </row>
    <row r="186" spans="1:28" s="194" customFormat="1" ht="19.899999999999999" customHeight="1" x14ac:dyDescent="0.15">
      <c r="A186" s="268"/>
      <c r="B186" s="239"/>
      <c r="C186" s="239"/>
      <c r="D186" s="269"/>
      <c r="E186" s="271" t="s">
        <v>590</v>
      </c>
      <c r="F186" s="100" t="s">
        <v>589</v>
      </c>
      <c r="G186" s="161">
        <f t="shared" si="132"/>
        <v>0</v>
      </c>
      <c r="H186" s="161">
        <v>0</v>
      </c>
      <c r="I186" s="161">
        <v>0</v>
      </c>
      <c r="J186" s="161">
        <f>K186+L186</f>
        <v>0</v>
      </c>
      <c r="K186" s="161">
        <v>0</v>
      </c>
      <c r="L186" s="161">
        <v>0</v>
      </c>
      <c r="M186" s="385">
        <f>N186+O186</f>
        <v>0</v>
      </c>
      <c r="N186" s="385">
        <v>0</v>
      </c>
      <c r="O186" s="385">
        <v>0</v>
      </c>
      <c r="P186" s="162"/>
      <c r="Q186" s="162"/>
      <c r="R186" s="162"/>
      <c r="S186" s="164">
        <f>T186+U186</f>
        <v>0</v>
      </c>
      <c r="T186" s="164">
        <v>0</v>
      </c>
      <c r="U186" s="164">
        <v>0</v>
      </c>
      <c r="V186" s="164">
        <f>W186+X186</f>
        <v>0</v>
      </c>
      <c r="W186" s="164">
        <v>0</v>
      </c>
      <c r="X186" s="327">
        <v>0</v>
      </c>
      <c r="Y186" s="164">
        <f>Z186+AA186</f>
        <v>0</v>
      </c>
      <c r="Z186" s="164">
        <v>0</v>
      </c>
      <c r="AA186" s="327">
        <v>0</v>
      </c>
      <c r="AB186" s="192"/>
    </row>
    <row r="187" spans="1:28" s="194" customFormat="1" ht="19.899999999999999" customHeight="1" x14ac:dyDescent="0.15">
      <c r="A187" s="268"/>
      <c r="B187" s="239"/>
      <c r="C187" s="239"/>
      <c r="D187" s="269"/>
      <c r="E187" s="271" t="str">
        <f>E209</f>
        <v>2. ºñ¨³ÝÇ Ù»ïñáåáÉÇï»ÝÇ ³ßË³ï³ÝùÝ»ñÇ Ï³½Ù³Ï»ñåáõÙ (å³ïíÇñ³Ïí³Í ÉÇ³½áñáõÃÛáõÝÝ»ñ)</v>
      </c>
      <c r="F187" s="100" t="s">
        <v>591</v>
      </c>
      <c r="G187" s="161">
        <f t="shared" si="132"/>
        <v>0</v>
      </c>
      <c r="H187" s="161">
        <v>0</v>
      </c>
      <c r="I187" s="161">
        <v>0</v>
      </c>
      <c r="J187" s="161">
        <f>K187+L187</f>
        <v>0</v>
      </c>
      <c r="K187" s="161">
        <v>0</v>
      </c>
      <c r="L187" s="161">
        <v>0</v>
      </c>
      <c r="M187" s="385">
        <f>N187+O187</f>
        <v>0</v>
      </c>
      <c r="N187" s="385">
        <v>0</v>
      </c>
      <c r="O187" s="385">
        <v>0</v>
      </c>
      <c r="P187" s="162"/>
      <c r="Q187" s="162"/>
      <c r="R187" s="162"/>
      <c r="S187" s="164">
        <f>T187+U187</f>
        <v>0</v>
      </c>
      <c r="T187" s="164">
        <v>0</v>
      </c>
      <c r="U187" s="164">
        <v>0</v>
      </c>
      <c r="V187" s="164">
        <f>W187+X187</f>
        <v>0</v>
      </c>
      <c r="W187" s="164">
        <v>0</v>
      </c>
      <c r="X187" s="327">
        <v>0</v>
      </c>
      <c r="Y187" s="164">
        <f>Z187+AA187</f>
        <v>0</v>
      </c>
      <c r="Z187" s="164">
        <v>0</v>
      </c>
      <c r="AA187" s="327">
        <v>0</v>
      </c>
      <c r="AB187" s="192"/>
    </row>
    <row r="188" spans="1:28" s="194" customFormat="1" ht="19.899999999999999" customHeight="1" x14ac:dyDescent="0.15">
      <c r="A188" s="268"/>
      <c r="B188" s="239"/>
      <c r="C188" s="239"/>
      <c r="D188" s="269"/>
      <c r="E188" s="263" t="s">
        <v>720</v>
      </c>
      <c r="F188" s="86"/>
      <c r="G188" s="86">
        <f t="shared" ref="G188:O188" si="145">G189+G190</f>
        <v>0</v>
      </c>
      <c r="H188" s="86">
        <f t="shared" si="145"/>
        <v>0</v>
      </c>
      <c r="I188" s="86">
        <f t="shared" si="145"/>
        <v>0</v>
      </c>
      <c r="J188" s="86">
        <f t="shared" si="145"/>
        <v>0</v>
      </c>
      <c r="K188" s="86">
        <f t="shared" si="145"/>
        <v>0</v>
      </c>
      <c r="L188" s="86">
        <f t="shared" si="145"/>
        <v>0</v>
      </c>
      <c r="M188" s="397">
        <f t="shared" si="145"/>
        <v>0</v>
      </c>
      <c r="N188" s="397">
        <f t="shared" si="145"/>
        <v>0</v>
      </c>
      <c r="O188" s="397">
        <f t="shared" si="145"/>
        <v>0</v>
      </c>
      <c r="P188" s="86"/>
      <c r="Q188" s="86"/>
      <c r="R188" s="86"/>
      <c r="S188" s="86">
        <f t="shared" ref="S188:AA188" si="146">S189+S190</f>
        <v>0</v>
      </c>
      <c r="T188" s="86">
        <f t="shared" si="146"/>
        <v>0</v>
      </c>
      <c r="U188" s="86">
        <f t="shared" si="146"/>
        <v>0</v>
      </c>
      <c r="V188" s="86">
        <f t="shared" ref="V188:X188" si="147">V189+V190</f>
        <v>0</v>
      </c>
      <c r="W188" s="86">
        <f t="shared" si="147"/>
        <v>0</v>
      </c>
      <c r="X188" s="426">
        <f t="shared" si="147"/>
        <v>0</v>
      </c>
      <c r="Y188" s="86">
        <f t="shared" si="146"/>
        <v>0</v>
      </c>
      <c r="Z188" s="86">
        <f t="shared" si="146"/>
        <v>0</v>
      </c>
      <c r="AA188" s="426">
        <f t="shared" si="146"/>
        <v>0</v>
      </c>
      <c r="AB188" s="192"/>
    </row>
    <row r="189" spans="1:28" s="194" customFormat="1" ht="18.75" customHeight="1" x14ac:dyDescent="0.15">
      <c r="A189" s="268"/>
      <c r="B189" s="239"/>
      <c r="C189" s="239"/>
      <c r="D189" s="269"/>
      <c r="E189" s="277" t="s">
        <v>662</v>
      </c>
      <c r="F189" s="100">
        <v>4637</v>
      </c>
      <c r="G189" s="161">
        <f t="shared" si="132"/>
        <v>0</v>
      </c>
      <c r="H189" s="161">
        <v>0</v>
      </c>
      <c r="I189" s="161">
        <v>0</v>
      </c>
      <c r="J189" s="161">
        <f>K189+L189</f>
        <v>0</v>
      </c>
      <c r="K189" s="161">
        <v>0</v>
      </c>
      <c r="L189" s="161">
        <v>0</v>
      </c>
      <c r="M189" s="385">
        <f>N189+O189</f>
        <v>0</v>
      </c>
      <c r="N189" s="385">
        <v>0</v>
      </c>
      <c r="O189" s="385">
        <v>0</v>
      </c>
      <c r="P189" s="162"/>
      <c r="Q189" s="162"/>
      <c r="R189" s="162"/>
      <c r="S189" s="164">
        <f>T189+U189</f>
        <v>0</v>
      </c>
      <c r="T189" s="164">
        <v>0</v>
      </c>
      <c r="U189" s="164">
        <v>0</v>
      </c>
      <c r="V189" s="164">
        <f>W189+X189</f>
        <v>0</v>
      </c>
      <c r="W189" s="164">
        <v>0</v>
      </c>
      <c r="X189" s="327">
        <v>0</v>
      </c>
      <c r="Y189" s="164">
        <f>Z189+AA189</f>
        <v>0</v>
      </c>
      <c r="Z189" s="164">
        <v>0</v>
      </c>
      <c r="AA189" s="327">
        <v>0</v>
      </c>
      <c r="AB189" s="192"/>
    </row>
    <row r="190" spans="1:28" s="194" customFormat="1" ht="30" customHeight="1" x14ac:dyDescent="0.15">
      <c r="A190" s="268"/>
      <c r="B190" s="239"/>
      <c r="C190" s="239"/>
      <c r="D190" s="269"/>
      <c r="E190" s="271" t="s">
        <v>498</v>
      </c>
      <c r="F190" s="100" t="s">
        <v>497</v>
      </c>
      <c r="G190" s="161">
        <f t="shared" si="132"/>
        <v>0</v>
      </c>
      <c r="H190" s="161">
        <v>0</v>
      </c>
      <c r="I190" s="161">
        <v>0</v>
      </c>
      <c r="J190" s="161">
        <f>K190+L190</f>
        <v>0</v>
      </c>
      <c r="K190" s="161">
        <v>0</v>
      </c>
      <c r="L190" s="161">
        <v>0</v>
      </c>
      <c r="M190" s="385">
        <f>N190+O190</f>
        <v>0</v>
      </c>
      <c r="N190" s="385">
        <v>0</v>
      </c>
      <c r="O190" s="385">
        <v>0</v>
      </c>
      <c r="P190" s="162"/>
      <c r="Q190" s="162"/>
      <c r="R190" s="162"/>
      <c r="S190" s="164">
        <f>T190+U190</f>
        <v>0</v>
      </c>
      <c r="T190" s="164">
        <v>0</v>
      </c>
      <c r="U190" s="164">
        <v>0</v>
      </c>
      <c r="V190" s="164">
        <f>W190+X190</f>
        <v>0</v>
      </c>
      <c r="W190" s="164">
        <v>0</v>
      </c>
      <c r="X190" s="327">
        <v>0</v>
      </c>
      <c r="Y190" s="164">
        <f>Z190+AA190</f>
        <v>0</v>
      </c>
      <c r="Z190" s="164">
        <v>0</v>
      </c>
      <c r="AA190" s="327">
        <v>0</v>
      </c>
      <c r="AB190" s="192"/>
    </row>
    <row r="191" spans="1:28" s="194" customFormat="1" ht="25.5" customHeight="1" x14ac:dyDescent="0.15">
      <c r="A191" s="268"/>
      <c r="B191" s="239"/>
      <c r="C191" s="239"/>
      <c r="D191" s="269"/>
      <c r="E191" s="263" t="s">
        <v>721</v>
      </c>
      <c r="F191" s="86"/>
      <c r="G191" s="86">
        <f t="shared" ref="G191:O191" si="148">G192+G193</f>
        <v>0</v>
      </c>
      <c r="H191" s="86">
        <f t="shared" si="148"/>
        <v>0</v>
      </c>
      <c r="I191" s="86">
        <f t="shared" si="148"/>
        <v>0</v>
      </c>
      <c r="J191" s="86">
        <f t="shared" si="148"/>
        <v>0</v>
      </c>
      <c r="K191" s="86">
        <f t="shared" si="148"/>
        <v>0</v>
      </c>
      <c r="L191" s="86">
        <f t="shared" si="148"/>
        <v>0</v>
      </c>
      <c r="M191" s="397">
        <f t="shared" si="148"/>
        <v>0</v>
      </c>
      <c r="N191" s="397">
        <f t="shared" si="148"/>
        <v>0</v>
      </c>
      <c r="O191" s="397">
        <f t="shared" si="148"/>
        <v>0</v>
      </c>
      <c r="P191" s="86"/>
      <c r="Q191" s="86"/>
      <c r="R191" s="86"/>
      <c r="S191" s="86">
        <f t="shared" ref="S191:AA191" si="149">S192+S193</f>
        <v>0</v>
      </c>
      <c r="T191" s="86">
        <f t="shared" si="149"/>
        <v>0</v>
      </c>
      <c r="U191" s="86">
        <f t="shared" si="149"/>
        <v>0</v>
      </c>
      <c r="V191" s="86">
        <f t="shared" ref="V191:X191" si="150">V192+V193</f>
        <v>0</v>
      </c>
      <c r="W191" s="86">
        <f t="shared" si="150"/>
        <v>0</v>
      </c>
      <c r="X191" s="426">
        <f t="shared" si="150"/>
        <v>0</v>
      </c>
      <c r="Y191" s="86">
        <f t="shared" si="149"/>
        <v>0</v>
      </c>
      <c r="Z191" s="86">
        <f t="shared" si="149"/>
        <v>0</v>
      </c>
      <c r="AA191" s="426">
        <f t="shared" si="149"/>
        <v>0</v>
      </c>
      <c r="AB191" s="192"/>
    </row>
    <row r="192" spans="1:28" s="194" customFormat="1" ht="29.25" customHeight="1" x14ac:dyDescent="0.15">
      <c r="A192" s="268"/>
      <c r="B192" s="239"/>
      <c r="C192" s="239"/>
      <c r="D192" s="269"/>
      <c r="E192" s="271" t="s">
        <v>524</v>
      </c>
      <c r="F192" s="100" t="s">
        <v>525</v>
      </c>
      <c r="G192" s="161">
        <f t="shared" si="132"/>
        <v>0</v>
      </c>
      <c r="H192" s="161">
        <v>0</v>
      </c>
      <c r="I192" s="161">
        <v>0</v>
      </c>
      <c r="J192" s="161">
        <f>K192+L192</f>
        <v>0</v>
      </c>
      <c r="K192" s="161">
        <v>0</v>
      </c>
      <c r="L192" s="161">
        <v>0</v>
      </c>
      <c r="M192" s="385">
        <f>N192+O192</f>
        <v>0</v>
      </c>
      <c r="N192" s="385">
        <v>0</v>
      </c>
      <c r="O192" s="385">
        <v>0</v>
      </c>
      <c r="P192" s="162"/>
      <c r="Q192" s="162"/>
      <c r="R192" s="162"/>
      <c r="S192" s="164">
        <f>T192+U192</f>
        <v>0</v>
      </c>
      <c r="T192" s="164">
        <v>0</v>
      </c>
      <c r="U192" s="164">
        <v>0</v>
      </c>
      <c r="V192" s="164">
        <f>W192+X192</f>
        <v>0</v>
      </c>
      <c r="W192" s="164">
        <v>0</v>
      </c>
      <c r="X192" s="327">
        <v>0</v>
      </c>
      <c r="Y192" s="164">
        <f>Z192+AA192</f>
        <v>0</v>
      </c>
      <c r="Z192" s="164">
        <v>0</v>
      </c>
      <c r="AA192" s="327">
        <v>0</v>
      </c>
      <c r="AB192" s="192"/>
    </row>
    <row r="193" spans="1:28" s="194" customFormat="1" ht="18" customHeight="1" x14ac:dyDescent="0.15">
      <c r="A193" s="268"/>
      <c r="B193" s="239"/>
      <c r="C193" s="239"/>
      <c r="D193" s="269"/>
      <c r="E193" s="271" t="s">
        <v>574</v>
      </c>
      <c r="F193" s="100" t="s">
        <v>575</v>
      </c>
      <c r="G193" s="161">
        <f t="shared" si="132"/>
        <v>0</v>
      </c>
      <c r="H193" s="161">
        <v>0</v>
      </c>
      <c r="I193" s="161">
        <v>0</v>
      </c>
      <c r="J193" s="161">
        <f>K193+L193</f>
        <v>0</v>
      </c>
      <c r="K193" s="161">
        <v>0</v>
      </c>
      <c r="L193" s="161">
        <v>0</v>
      </c>
      <c r="M193" s="385">
        <f>N193+O193</f>
        <v>0</v>
      </c>
      <c r="N193" s="385">
        <v>0</v>
      </c>
      <c r="O193" s="385">
        <v>0</v>
      </c>
      <c r="P193" s="162"/>
      <c r="Q193" s="162"/>
      <c r="R193" s="162"/>
      <c r="S193" s="164">
        <f>T193+U193</f>
        <v>0</v>
      </c>
      <c r="T193" s="164">
        <v>0</v>
      </c>
      <c r="U193" s="164">
        <v>0</v>
      </c>
      <c r="V193" s="164">
        <f>W193+X193</f>
        <v>0</v>
      </c>
      <c r="W193" s="164">
        <v>0</v>
      </c>
      <c r="X193" s="327">
        <v>0</v>
      </c>
      <c r="Y193" s="164">
        <f>Z193+AA193</f>
        <v>0</v>
      </c>
      <c r="Z193" s="164">
        <v>0</v>
      </c>
      <c r="AA193" s="327">
        <v>0</v>
      </c>
      <c r="AB193" s="192"/>
    </row>
    <row r="194" spans="1:28" s="194" customFormat="1" ht="18" customHeight="1" x14ac:dyDescent="0.15">
      <c r="A194" s="268"/>
      <c r="B194" s="239"/>
      <c r="C194" s="239"/>
      <c r="D194" s="269"/>
      <c r="E194" s="263" t="s">
        <v>722</v>
      </c>
      <c r="F194" s="86"/>
      <c r="G194" s="86">
        <f t="shared" ref="G194:AA194" si="151">G195</f>
        <v>0</v>
      </c>
      <c r="H194" s="86">
        <f t="shared" si="151"/>
        <v>0</v>
      </c>
      <c r="I194" s="86">
        <f t="shared" si="151"/>
        <v>0</v>
      </c>
      <c r="J194" s="86">
        <f t="shared" si="151"/>
        <v>0</v>
      </c>
      <c r="K194" s="86">
        <f t="shared" si="151"/>
        <v>0</v>
      </c>
      <c r="L194" s="86">
        <f t="shared" si="151"/>
        <v>0</v>
      </c>
      <c r="M194" s="397">
        <f t="shared" si="151"/>
        <v>0</v>
      </c>
      <c r="N194" s="397">
        <f t="shared" si="151"/>
        <v>0</v>
      </c>
      <c r="O194" s="397">
        <f t="shared" si="151"/>
        <v>0</v>
      </c>
      <c r="P194" s="86"/>
      <c r="Q194" s="86"/>
      <c r="R194" s="86"/>
      <c r="S194" s="86">
        <f t="shared" si="151"/>
        <v>0</v>
      </c>
      <c r="T194" s="86">
        <f t="shared" si="151"/>
        <v>0</v>
      </c>
      <c r="U194" s="86">
        <f t="shared" si="151"/>
        <v>0</v>
      </c>
      <c r="V194" s="86">
        <f t="shared" si="151"/>
        <v>0</v>
      </c>
      <c r="W194" s="86">
        <f t="shared" si="151"/>
        <v>0</v>
      </c>
      <c r="X194" s="426">
        <f t="shared" si="151"/>
        <v>0</v>
      </c>
      <c r="Y194" s="86">
        <f t="shared" si="151"/>
        <v>0</v>
      </c>
      <c r="Z194" s="86">
        <f t="shared" si="151"/>
        <v>0</v>
      </c>
      <c r="AA194" s="426">
        <f t="shared" si="151"/>
        <v>0</v>
      </c>
      <c r="AB194" s="192"/>
    </row>
    <row r="195" spans="1:28" s="194" customFormat="1" ht="18" customHeight="1" x14ac:dyDescent="0.15">
      <c r="A195" s="268"/>
      <c r="B195" s="239"/>
      <c r="C195" s="239"/>
      <c r="D195" s="269"/>
      <c r="E195" s="271" t="s">
        <v>590</v>
      </c>
      <c r="F195" s="100" t="s">
        <v>589</v>
      </c>
      <c r="G195" s="161">
        <f t="shared" si="132"/>
        <v>0</v>
      </c>
      <c r="H195" s="161">
        <v>0</v>
      </c>
      <c r="I195" s="161">
        <v>0</v>
      </c>
      <c r="J195" s="161">
        <f>K195+L195</f>
        <v>0</v>
      </c>
      <c r="K195" s="161">
        <v>0</v>
      </c>
      <c r="L195" s="161">
        <v>0</v>
      </c>
      <c r="M195" s="385">
        <f>N195+O195</f>
        <v>0</v>
      </c>
      <c r="N195" s="385">
        <v>0</v>
      </c>
      <c r="O195" s="385">
        <v>0</v>
      </c>
      <c r="P195" s="162"/>
      <c r="Q195" s="162"/>
      <c r="R195" s="162"/>
      <c r="S195" s="164">
        <f>T195+U195</f>
        <v>0</v>
      </c>
      <c r="T195" s="164">
        <v>0</v>
      </c>
      <c r="U195" s="164">
        <v>0</v>
      </c>
      <c r="V195" s="164">
        <f>W195+X195</f>
        <v>0</v>
      </c>
      <c r="W195" s="164">
        <v>0</v>
      </c>
      <c r="X195" s="327">
        <v>0</v>
      </c>
      <c r="Y195" s="164">
        <f>Z195+AA195</f>
        <v>0</v>
      </c>
      <c r="Z195" s="164">
        <v>0</v>
      </c>
      <c r="AA195" s="327">
        <v>0</v>
      </c>
      <c r="AB195" s="192"/>
    </row>
    <row r="196" spans="1:28" s="194" customFormat="1" ht="25.5" customHeight="1" x14ac:dyDescent="0.15">
      <c r="A196" s="268"/>
      <c r="B196" s="239"/>
      <c r="C196" s="239"/>
      <c r="D196" s="269"/>
      <c r="E196" s="263" t="s">
        <v>27</v>
      </c>
      <c r="F196" s="86"/>
      <c r="G196" s="86">
        <f t="shared" ref="G196:O196" si="152">SUM(G197:G201)</f>
        <v>0</v>
      </c>
      <c r="H196" s="86">
        <f t="shared" si="152"/>
        <v>0</v>
      </c>
      <c r="I196" s="86">
        <f t="shared" si="152"/>
        <v>0</v>
      </c>
      <c r="J196" s="86">
        <f t="shared" si="152"/>
        <v>0</v>
      </c>
      <c r="K196" s="86">
        <f t="shared" si="152"/>
        <v>0</v>
      </c>
      <c r="L196" s="86">
        <f t="shared" si="152"/>
        <v>0</v>
      </c>
      <c r="M196" s="397">
        <f t="shared" si="152"/>
        <v>0</v>
      </c>
      <c r="N196" s="397">
        <f t="shared" si="152"/>
        <v>0</v>
      </c>
      <c r="O196" s="397">
        <f t="shared" si="152"/>
        <v>0</v>
      </c>
      <c r="P196" s="86"/>
      <c r="Q196" s="86"/>
      <c r="R196" s="86"/>
      <c r="S196" s="86">
        <f t="shared" ref="S196:AA196" si="153">SUM(S197:S201)</f>
        <v>0</v>
      </c>
      <c r="T196" s="86">
        <f t="shared" si="153"/>
        <v>0</v>
      </c>
      <c r="U196" s="86">
        <f t="shared" si="153"/>
        <v>0</v>
      </c>
      <c r="V196" s="86">
        <f t="shared" ref="V196:X196" si="154">SUM(V197:V201)</f>
        <v>0</v>
      </c>
      <c r="W196" s="86">
        <f t="shared" si="154"/>
        <v>0</v>
      </c>
      <c r="X196" s="426">
        <f t="shared" si="154"/>
        <v>0</v>
      </c>
      <c r="Y196" s="86">
        <f t="shared" si="153"/>
        <v>0</v>
      </c>
      <c r="Z196" s="86">
        <f t="shared" si="153"/>
        <v>0</v>
      </c>
      <c r="AA196" s="426">
        <f t="shared" si="153"/>
        <v>0</v>
      </c>
      <c r="AB196" s="192"/>
    </row>
    <row r="197" spans="1:28" s="194" customFormat="1" ht="18.600000000000001" customHeight="1" x14ac:dyDescent="0.15">
      <c r="A197" s="268"/>
      <c r="B197" s="239"/>
      <c r="C197" s="239"/>
      <c r="D197" s="269"/>
      <c r="E197" s="271" t="s">
        <v>460</v>
      </c>
      <c r="F197" s="100" t="s">
        <v>459</v>
      </c>
      <c r="G197" s="161">
        <f t="shared" si="132"/>
        <v>0</v>
      </c>
      <c r="H197" s="161">
        <v>0</v>
      </c>
      <c r="I197" s="161">
        <v>0</v>
      </c>
      <c r="J197" s="161">
        <f>K197+L197</f>
        <v>0</v>
      </c>
      <c r="K197" s="161">
        <v>0</v>
      </c>
      <c r="L197" s="161">
        <v>0</v>
      </c>
      <c r="M197" s="385">
        <f>N197+O197</f>
        <v>0</v>
      </c>
      <c r="N197" s="385">
        <v>0</v>
      </c>
      <c r="O197" s="385">
        <v>0</v>
      </c>
      <c r="P197" s="162"/>
      <c r="Q197" s="162"/>
      <c r="R197" s="162"/>
      <c r="S197" s="164">
        <f>T197+U197</f>
        <v>0</v>
      </c>
      <c r="T197" s="164">
        <v>0</v>
      </c>
      <c r="U197" s="164">
        <v>0</v>
      </c>
      <c r="V197" s="164">
        <f>W197+X197</f>
        <v>0</v>
      </c>
      <c r="W197" s="164">
        <v>0</v>
      </c>
      <c r="X197" s="327">
        <v>0</v>
      </c>
      <c r="Y197" s="164">
        <f>Z197+AA197</f>
        <v>0</v>
      </c>
      <c r="Z197" s="164">
        <v>0</v>
      </c>
      <c r="AA197" s="327">
        <v>0</v>
      </c>
      <c r="AB197" s="192"/>
    </row>
    <row r="198" spans="1:28" s="194" customFormat="1" ht="18.600000000000001" customHeight="1" x14ac:dyDescent="0.15">
      <c r="A198" s="268"/>
      <c r="B198" s="239"/>
      <c r="C198" s="239"/>
      <c r="D198" s="269"/>
      <c r="E198" s="271" t="s">
        <v>489</v>
      </c>
      <c r="F198" s="100" t="s">
        <v>490</v>
      </c>
      <c r="G198" s="161">
        <f t="shared" si="132"/>
        <v>0</v>
      </c>
      <c r="H198" s="161">
        <v>0</v>
      </c>
      <c r="I198" s="161">
        <v>0</v>
      </c>
      <c r="J198" s="161">
        <f>K198+L198</f>
        <v>0</v>
      </c>
      <c r="K198" s="161">
        <v>0</v>
      </c>
      <c r="L198" s="161">
        <v>0</v>
      </c>
      <c r="M198" s="385">
        <f>N198+O198</f>
        <v>0</v>
      </c>
      <c r="N198" s="385">
        <v>0</v>
      </c>
      <c r="O198" s="385">
        <v>0</v>
      </c>
      <c r="P198" s="162"/>
      <c r="Q198" s="162"/>
      <c r="R198" s="162"/>
      <c r="S198" s="164">
        <f>T198+U198</f>
        <v>0</v>
      </c>
      <c r="T198" s="164">
        <v>0</v>
      </c>
      <c r="U198" s="164">
        <v>0</v>
      </c>
      <c r="V198" s="164">
        <f>W198+X198</f>
        <v>0</v>
      </c>
      <c r="W198" s="164">
        <v>0</v>
      </c>
      <c r="X198" s="327">
        <v>0</v>
      </c>
      <c r="Y198" s="164">
        <f>Z198+AA198</f>
        <v>0</v>
      </c>
      <c r="Z198" s="164">
        <v>0</v>
      </c>
      <c r="AA198" s="327">
        <v>0</v>
      </c>
      <c r="AB198" s="192"/>
    </row>
    <row r="199" spans="1:28" s="194" customFormat="1" ht="29.25" customHeight="1" x14ac:dyDescent="0.15">
      <c r="A199" s="268"/>
      <c r="B199" s="239"/>
      <c r="C199" s="239"/>
      <c r="D199" s="269"/>
      <c r="E199" s="271" t="s">
        <v>498</v>
      </c>
      <c r="F199" s="100" t="s">
        <v>497</v>
      </c>
      <c r="G199" s="161">
        <f t="shared" si="132"/>
        <v>0</v>
      </c>
      <c r="H199" s="161">
        <v>0</v>
      </c>
      <c r="I199" s="161">
        <v>0</v>
      </c>
      <c r="J199" s="161">
        <f>K199+L199</f>
        <v>0</v>
      </c>
      <c r="K199" s="161">
        <v>0</v>
      </c>
      <c r="L199" s="161">
        <v>0</v>
      </c>
      <c r="M199" s="385">
        <f>N199+O199</f>
        <v>0</v>
      </c>
      <c r="N199" s="385">
        <v>0</v>
      </c>
      <c r="O199" s="385">
        <v>0</v>
      </c>
      <c r="P199" s="162"/>
      <c r="Q199" s="162"/>
      <c r="R199" s="162"/>
      <c r="S199" s="164">
        <f>T199+U199</f>
        <v>0</v>
      </c>
      <c r="T199" s="164">
        <v>0</v>
      </c>
      <c r="U199" s="164">
        <v>0</v>
      </c>
      <c r="V199" s="164">
        <f>W199+X199</f>
        <v>0</v>
      </c>
      <c r="W199" s="164">
        <v>0</v>
      </c>
      <c r="X199" s="327">
        <v>0</v>
      </c>
      <c r="Y199" s="164">
        <f>Z199+AA199</f>
        <v>0</v>
      </c>
      <c r="Z199" s="164">
        <v>0</v>
      </c>
      <c r="AA199" s="327">
        <v>0</v>
      </c>
      <c r="AB199" s="192"/>
    </row>
    <row r="200" spans="1:28" s="194" customFormat="1" ht="16.899999999999999" customHeight="1" x14ac:dyDescent="0.15">
      <c r="A200" s="268"/>
      <c r="B200" s="239"/>
      <c r="C200" s="239"/>
      <c r="D200" s="269"/>
      <c r="E200" s="271" t="s">
        <v>574</v>
      </c>
      <c r="F200" s="100" t="s">
        <v>575</v>
      </c>
      <c r="G200" s="161">
        <f t="shared" si="132"/>
        <v>0</v>
      </c>
      <c r="H200" s="161">
        <v>0</v>
      </c>
      <c r="I200" s="161">
        <v>0</v>
      </c>
      <c r="J200" s="161">
        <f>K200+L200</f>
        <v>0</v>
      </c>
      <c r="K200" s="161">
        <v>0</v>
      </c>
      <c r="L200" s="161">
        <v>0</v>
      </c>
      <c r="M200" s="385">
        <f>N200+O200</f>
        <v>0</v>
      </c>
      <c r="N200" s="385">
        <v>0</v>
      </c>
      <c r="O200" s="385">
        <v>0</v>
      </c>
      <c r="P200" s="162"/>
      <c r="Q200" s="162"/>
      <c r="R200" s="162"/>
      <c r="S200" s="164">
        <f>T200+U200</f>
        <v>0</v>
      </c>
      <c r="T200" s="164">
        <v>0</v>
      </c>
      <c r="U200" s="164">
        <v>0</v>
      </c>
      <c r="V200" s="164">
        <f>W200+X200</f>
        <v>0</v>
      </c>
      <c r="W200" s="164">
        <v>0</v>
      </c>
      <c r="X200" s="327">
        <v>0</v>
      </c>
      <c r="Y200" s="164">
        <f>Z200+AA200</f>
        <v>0</v>
      </c>
      <c r="Z200" s="164">
        <v>0</v>
      </c>
      <c r="AA200" s="327">
        <v>0</v>
      </c>
      <c r="AB200" s="192"/>
    </row>
    <row r="201" spans="1:28" s="194" customFormat="1" ht="16.899999999999999" customHeight="1" x14ac:dyDescent="0.15">
      <c r="A201" s="268"/>
      <c r="B201" s="239"/>
      <c r="C201" s="239"/>
      <c r="D201" s="269"/>
      <c r="E201" s="271" t="s">
        <v>600</v>
      </c>
      <c r="F201" s="100" t="s">
        <v>601</v>
      </c>
      <c r="G201" s="161">
        <f t="shared" si="132"/>
        <v>0</v>
      </c>
      <c r="H201" s="161">
        <v>0</v>
      </c>
      <c r="I201" s="161">
        <v>0</v>
      </c>
      <c r="J201" s="161">
        <f>K201+L201</f>
        <v>0</v>
      </c>
      <c r="K201" s="161">
        <v>0</v>
      </c>
      <c r="L201" s="161">
        <v>0</v>
      </c>
      <c r="M201" s="385">
        <f>N201+O201</f>
        <v>0</v>
      </c>
      <c r="N201" s="385">
        <v>0</v>
      </c>
      <c r="O201" s="385">
        <v>0</v>
      </c>
      <c r="P201" s="162"/>
      <c r="Q201" s="162"/>
      <c r="R201" s="162"/>
      <c r="S201" s="164">
        <f>T201+U201</f>
        <v>0</v>
      </c>
      <c r="T201" s="164">
        <v>0</v>
      </c>
      <c r="U201" s="164">
        <v>0</v>
      </c>
      <c r="V201" s="164">
        <f>W201+X201</f>
        <v>0</v>
      </c>
      <c r="W201" s="164">
        <v>0</v>
      </c>
      <c r="X201" s="327">
        <v>0</v>
      </c>
      <c r="Y201" s="164">
        <f>Z201+AA201</f>
        <v>0</v>
      </c>
      <c r="Z201" s="164">
        <v>0</v>
      </c>
      <c r="AA201" s="327">
        <v>0</v>
      </c>
      <c r="AB201" s="192"/>
    </row>
    <row r="202" spans="1:28" s="194" customFormat="1" ht="52.5" x14ac:dyDescent="0.15">
      <c r="A202" s="268"/>
      <c r="B202" s="239"/>
      <c r="C202" s="239"/>
      <c r="D202" s="269"/>
      <c r="E202" s="263" t="s">
        <v>28</v>
      </c>
      <c r="F202" s="86"/>
      <c r="G202" s="86">
        <f t="shared" ref="G202:AA202" si="155">G203</f>
        <v>0</v>
      </c>
      <c r="H202" s="86">
        <f t="shared" si="155"/>
        <v>0</v>
      </c>
      <c r="I202" s="86">
        <f t="shared" si="155"/>
        <v>0</v>
      </c>
      <c r="J202" s="86">
        <f t="shared" si="155"/>
        <v>0</v>
      </c>
      <c r="K202" s="86">
        <f t="shared" si="155"/>
        <v>0</v>
      </c>
      <c r="L202" s="86">
        <f t="shared" si="155"/>
        <v>0</v>
      </c>
      <c r="M202" s="397">
        <f t="shared" si="155"/>
        <v>0</v>
      </c>
      <c r="N202" s="397">
        <f t="shared" si="155"/>
        <v>0</v>
      </c>
      <c r="O202" s="397">
        <f t="shared" si="155"/>
        <v>0</v>
      </c>
      <c r="P202" s="86"/>
      <c r="Q202" s="86"/>
      <c r="R202" s="86"/>
      <c r="S202" s="86">
        <f t="shared" si="155"/>
        <v>0</v>
      </c>
      <c r="T202" s="86">
        <f t="shared" si="155"/>
        <v>0</v>
      </c>
      <c r="U202" s="86">
        <f t="shared" si="155"/>
        <v>0</v>
      </c>
      <c r="V202" s="86">
        <f t="shared" si="155"/>
        <v>0</v>
      </c>
      <c r="W202" s="86">
        <f t="shared" si="155"/>
        <v>0</v>
      </c>
      <c r="X202" s="426">
        <f t="shared" si="155"/>
        <v>0</v>
      </c>
      <c r="Y202" s="86">
        <f t="shared" si="155"/>
        <v>0</v>
      </c>
      <c r="Z202" s="86">
        <f t="shared" si="155"/>
        <v>0</v>
      </c>
      <c r="AA202" s="426">
        <f t="shared" si="155"/>
        <v>0</v>
      </c>
      <c r="AB202" s="192"/>
    </row>
    <row r="203" spans="1:28" s="222" customFormat="1" ht="12.75" customHeight="1" x14ac:dyDescent="0.15">
      <c r="A203" s="261"/>
      <c r="B203" s="153"/>
      <c r="C203" s="153"/>
      <c r="D203" s="85"/>
      <c r="E203" s="262" t="s">
        <v>574</v>
      </c>
      <c r="F203" s="197" t="s">
        <v>575</v>
      </c>
      <c r="G203" s="161">
        <f>H203+I203</f>
        <v>0</v>
      </c>
      <c r="H203" s="161">
        <v>0</v>
      </c>
      <c r="I203" s="161">
        <v>0</v>
      </c>
      <c r="J203" s="161">
        <f>K203+L203</f>
        <v>0</v>
      </c>
      <c r="K203" s="161">
        <v>0</v>
      </c>
      <c r="L203" s="161">
        <v>0</v>
      </c>
      <c r="M203" s="385">
        <f>N203+O203</f>
        <v>0</v>
      </c>
      <c r="N203" s="385">
        <v>0</v>
      </c>
      <c r="O203" s="385">
        <v>0</v>
      </c>
      <c r="P203" s="162"/>
      <c r="Q203" s="162"/>
      <c r="R203" s="162"/>
      <c r="S203" s="164">
        <f>T203+U203</f>
        <v>0</v>
      </c>
      <c r="T203" s="164">
        <v>0</v>
      </c>
      <c r="U203" s="164">
        <v>0</v>
      </c>
      <c r="V203" s="164">
        <f>W203+X203</f>
        <v>0</v>
      </c>
      <c r="W203" s="164">
        <v>0</v>
      </c>
      <c r="X203" s="327">
        <v>0</v>
      </c>
      <c r="Y203" s="164">
        <f>Z203+AA203</f>
        <v>0</v>
      </c>
      <c r="Z203" s="164">
        <v>0</v>
      </c>
      <c r="AA203" s="327">
        <v>0</v>
      </c>
      <c r="AB203" s="195"/>
    </row>
    <row r="204" spans="1:28" s="288" customFormat="1" ht="13.15" customHeight="1" x14ac:dyDescent="0.15">
      <c r="A204" s="210" t="s">
        <v>317</v>
      </c>
      <c r="B204" s="211" t="s">
        <v>298</v>
      </c>
      <c r="C204" s="211" t="s">
        <v>280</v>
      </c>
      <c r="D204" s="211" t="s">
        <v>280</v>
      </c>
      <c r="E204" s="278" t="s">
        <v>318</v>
      </c>
      <c r="F204" s="279"/>
      <c r="G204" s="279">
        <f>G206+G209+G211</f>
        <v>15822.9</v>
      </c>
      <c r="H204" s="279">
        <f t="shared" ref="H204:O204" si="156">H206+H209+H211</f>
        <v>0</v>
      </c>
      <c r="I204" s="279">
        <f t="shared" si="156"/>
        <v>15822.9</v>
      </c>
      <c r="J204" s="279">
        <f t="shared" si="156"/>
        <v>0</v>
      </c>
      <c r="K204" s="279">
        <f t="shared" si="156"/>
        <v>0</v>
      </c>
      <c r="L204" s="279">
        <f t="shared" si="156"/>
        <v>0</v>
      </c>
      <c r="M204" s="400">
        <f t="shared" si="156"/>
        <v>0</v>
      </c>
      <c r="N204" s="400">
        <f t="shared" si="156"/>
        <v>0</v>
      </c>
      <c r="O204" s="400">
        <f t="shared" si="156"/>
        <v>0</v>
      </c>
      <c r="P204" s="279"/>
      <c r="Q204" s="279"/>
      <c r="R204" s="279"/>
      <c r="S204" s="279">
        <f t="shared" ref="S204:AA204" si="157">S206+S209+S211</f>
        <v>0</v>
      </c>
      <c r="T204" s="279">
        <f t="shared" si="157"/>
        <v>0</v>
      </c>
      <c r="U204" s="279">
        <f t="shared" si="157"/>
        <v>0</v>
      </c>
      <c r="V204" s="279">
        <f t="shared" ref="V204:X204" si="158">V206+V209+V211</f>
        <v>30000</v>
      </c>
      <c r="W204" s="279">
        <f t="shared" si="158"/>
        <v>0</v>
      </c>
      <c r="X204" s="429">
        <f t="shared" si="158"/>
        <v>30000</v>
      </c>
      <c r="Y204" s="279">
        <f t="shared" si="157"/>
        <v>0</v>
      </c>
      <c r="Z204" s="279">
        <f t="shared" si="157"/>
        <v>0</v>
      </c>
      <c r="AA204" s="429">
        <f t="shared" si="157"/>
        <v>0</v>
      </c>
      <c r="AB204" s="206"/>
    </row>
    <row r="205" spans="1:28" s="222" customFormat="1" ht="12.75" customHeight="1" x14ac:dyDescent="0.15">
      <c r="A205" s="261"/>
      <c r="B205" s="153"/>
      <c r="C205" s="153"/>
      <c r="D205" s="85"/>
      <c r="E205" s="262" t="s">
        <v>74</v>
      </c>
      <c r="F205" s="85"/>
      <c r="G205" s="85"/>
      <c r="H205" s="85"/>
      <c r="I205" s="85"/>
      <c r="J205" s="85"/>
      <c r="K205" s="85"/>
      <c r="L205" s="85"/>
      <c r="M205" s="393"/>
      <c r="N205" s="393"/>
      <c r="O205" s="393"/>
      <c r="P205" s="224"/>
      <c r="Q205" s="224"/>
      <c r="R205" s="224"/>
      <c r="S205" s="224"/>
      <c r="T205" s="224"/>
      <c r="U205" s="224"/>
      <c r="V205" s="224"/>
      <c r="W205" s="224"/>
      <c r="X205" s="423"/>
      <c r="Y205" s="224"/>
      <c r="Z205" s="224"/>
      <c r="AA205" s="423"/>
      <c r="AB205" s="195"/>
    </row>
    <row r="206" spans="1:28" s="194" customFormat="1" ht="14.45" customHeight="1" x14ac:dyDescent="0.15">
      <c r="A206" s="268"/>
      <c r="B206" s="239"/>
      <c r="C206" s="239"/>
      <c r="D206" s="269"/>
      <c r="E206" s="263" t="s">
        <v>886</v>
      </c>
      <c r="F206" s="86"/>
      <c r="G206" s="86">
        <f>G207+G208</f>
        <v>0</v>
      </c>
      <c r="H206" s="86">
        <f>H207+H208</f>
        <v>0</v>
      </c>
      <c r="I206" s="86">
        <f>I207+I208</f>
        <v>0</v>
      </c>
      <c r="J206" s="86">
        <f t="shared" ref="J206:O206" si="159">J207+J208</f>
        <v>0</v>
      </c>
      <c r="K206" s="86">
        <f t="shared" si="159"/>
        <v>0</v>
      </c>
      <c r="L206" s="86">
        <f t="shared" si="159"/>
        <v>0</v>
      </c>
      <c r="M206" s="397">
        <f t="shared" si="159"/>
        <v>0</v>
      </c>
      <c r="N206" s="397">
        <f t="shared" si="159"/>
        <v>0</v>
      </c>
      <c r="O206" s="397">
        <f t="shared" si="159"/>
        <v>0</v>
      </c>
      <c r="P206" s="86"/>
      <c r="Q206" s="86"/>
      <c r="R206" s="86"/>
      <c r="S206" s="86">
        <f t="shared" ref="S206:AA206" si="160">S207+S208</f>
        <v>0</v>
      </c>
      <c r="T206" s="86">
        <f t="shared" si="160"/>
        <v>0</v>
      </c>
      <c r="U206" s="86">
        <f t="shared" si="160"/>
        <v>0</v>
      </c>
      <c r="V206" s="86">
        <f t="shared" ref="V206:X206" si="161">V207+V208</f>
        <v>30000</v>
      </c>
      <c r="W206" s="86">
        <f t="shared" si="161"/>
        <v>0</v>
      </c>
      <c r="X206" s="426">
        <f t="shared" si="161"/>
        <v>30000</v>
      </c>
      <c r="Y206" s="86">
        <f t="shared" si="160"/>
        <v>0</v>
      </c>
      <c r="Z206" s="86">
        <f t="shared" si="160"/>
        <v>0</v>
      </c>
      <c r="AA206" s="426">
        <f t="shared" si="160"/>
        <v>0</v>
      </c>
      <c r="AB206" s="192"/>
    </row>
    <row r="207" spans="1:28" s="194" customFormat="1" ht="14.45" customHeight="1" x14ac:dyDescent="0.15">
      <c r="A207" s="268"/>
      <c r="B207" s="239"/>
      <c r="C207" s="239"/>
      <c r="D207" s="269"/>
      <c r="E207" s="271" t="s">
        <v>494</v>
      </c>
      <c r="F207" s="100" t="s">
        <v>493</v>
      </c>
      <c r="G207" s="161">
        <f>H207+I207</f>
        <v>0</v>
      </c>
      <c r="H207" s="161">
        <v>0</v>
      </c>
      <c r="I207" s="161">
        <v>0</v>
      </c>
      <c r="J207" s="161">
        <f>K207+L207</f>
        <v>0</v>
      </c>
      <c r="K207" s="161">
        <v>0</v>
      </c>
      <c r="L207" s="161">
        <v>0</v>
      </c>
      <c r="M207" s="385">
        <f>N207+O207</f>
        <v>0</v>
      </c>
      <c r="N207" s="385">
        <v>0</v>
      </c>
      <c r="O207" s="385">
        <v>0</v>
      </c>
      <c r="P207" s="162"/>
      <c r="Q207" s="162"/>
      <c r="R207" s="162"/>
      <c r="S207" s="164">
        <f>T207+U207</f>
        <v>0</v>
      </c>
      <c r="T207" s="164">
        <v>0</v>
      </c>
      <c r="U207" s="164">
        <v>0</v>
      </c>
      <c r="V207" s="164">
        <f>W207+X207</f>
        <v>0</v>
      </c>
      <c r="W207" s="164">
        <v>0</v>
      </c>
      <c r="X207" s="327">
        <v>0</v>
      </c>
      <c r="Y207" s="164">
        <f>Z207+AA207</f>
        <v>0</v>
      </c>
      <c r="Z207" s="164">
        <v>0</v>
      </c>
      <c r="AA207" s="327">
        <v>0</v>
      </c>
      <c r="AB207" s="192"/>
    </row>
    <row r="208" spans="1:28" s="194" customFormat="1" ht="22.5" customHeight="1" x14ac:dyDescent="0.15">
      <c r="A208" s="268"/>
      <c r="B208" s="239"/>
      <c r="C208" s="239"/>
      <c r="D208" s="269"/>
      <c r="E208" s="420" t="s">
        <v>887</v>
      </c>
      <c r="F208" s="100">
        <v>5112</v>
      </c>
      <c r="G208" s="161">
        <f>H208+I208</f>
        <v>0</v>
      </c>
      <c r="H208" s="161">
        <v>0</v>
      </c>
      <c r="I208" s="161">
        <v>0</v>
      </c>
      <c r="J208" s="161">
        <f>K208+L208</f>
        <v>0</v>
      </c>
      <c r="K208" s="161">
        <v>0</v>
      </c>
      <c r="L208" s="161">
        <v>0</v>
      </c>
      <c r="M208" s="385">
        <f>N208+O208</f>
        <v>0</v>
      </c>
      <c r="N208" s="385">
        <v>0</v>
      </c>
      <c r="O208" s="385">
        <v>0</v>
      </c>
      <c r="P208" s="162"/>
      <c r="Q208" s="162"/>
      <c r="R208" s="162"/>
      <c r="S208" s="164">
        <f>T208+U208</f>
        <v>0</v>
      </c>
      <c r="T208" s="164">
        <v>0</v>
      </c>
      <c r="U208" s="164">
        <v>0</v>
      </c>
      <c r="V208" s="164">
        <f>W208+X208</f>
        <v>30000</v>
      </c>
      <c r="W208" s="164">
        <v>0</v>
      </c>
      <c r="X208" s="327">
        <v>30000</v>
      </c>
      <c r="Y208" s="164">
        <f>Z208+AA208</f>
        <v>0</v>
      </c>
      <c r="Z208" s="164">
        <v>0</v>
      </c>
      <c r="AA208" s="327">
        <v>0</v>
      </c>
      <c r="AB208" s="192"/>
    </row>
    <row r="209" spans="1:28" s="194" customFormat="1" ht="36" customHeight="1" x14ac:dyDescent="0.15">
      <c r="A209" s="268"/>
      <c r="B209" s="239"/>
      <c r="C209" s="239"/>
      <c r="D209" s="269"/>
      <c r="E209" s="263" t="s">
        <v>723</v>
      </c>
      <c r="F209" s="86"/>
      <c r="G209" s="86">
        <f t="shared" ref="G209:AA209" si="162">G210</f>
        <v>0</v>
      </c>
      <c r="H209" s="86">
        <f t="shared" si="162"/>
        <v>0</v>
      </c>
      <c r="I209" s="86">
        <f t="shared" si="162"/>
        <v>0</v>
      </c>
      <c r="J209" s="86">
        <f t="shared" si="162"/>
        <v>0</v>
      </c>
      <c r="K209" s="86">
        <f t="shared" si="162"/>
        <v>0</v>
      </c>
      <c r="L209" s="86">
        <f t="shared" si="162"/>
        <v>0</v>
      </c>
      <c r="M209" s="397">
        <f t="shared" si="162"/>
        <v>0</v>
      </c>
      <c r="N209" s="397">
        <f t="shared" si="162"/>
        <v>0</v>
      </c>
      <c r="O209" s="397">
        <f t="shared" si="162"/>
        <v>0</v>
      </c>
      <c r="P209" s="86"/>
      <c r="Q209" s="86"/>
      <c r="R209" s="86"/>
      <c r="S209" s="86">
        <f t="shared" si="162"/>
        <v>0</v>
      </c>
      <c r="T209" s="86">
        <f t="shared" si="162"/>
        <v>0</v>
      </c>
      <c r="U209" s="86">
        <f t="shared" si="162"/>
        <v>0</v>
      </c>
      <c r="V209" s="86">
        <f t="shared" si="162"/>
        <v>0</v>
      </c>
      <c r="W209" s="86">
        <f t="shared" si="162"/>
        <v>0</v>
      </c>
      <c r="X209" s="426">
        <f t="shared" si="162"/>
        <v>0</v>
      </c>
      <c r="Y209" s="86">
        <f t="shared" si="162"/>
        <v>0</v>
      </c>
      <c r="Z209" s="86">
        <f t="shared" si="162"/>
        <v>0</v>
      </c>
      <c r="AA209" s="426">
        <f t="shared" si="162"/>
        <v>0</v>
      </c>
      <c r="AB209" s="192"/>
    </row>
    <row r="210" spans="1:28" s="194" customFormat="1" ht="23.45" customHeight="1" x14ac:dyDescent="0.15">
      <c r="A210" s="268"/>
      <c r="B210" s="239"/>
      <c r="C210" s="239"/>
      <c r="D210" s="269"/>
      <c r="E210" s="271" t="s">
        <v>524</v>
      </c>
      <c r="F210" s="100" t="s">
        <v>525</v>
      </c>
      <c r="G210" s="161">
        <f>H210+I210</f>
        <v>0</v>
      </c>
      <c r="H210" s="161">
        <v>0</v>
      </c>
      <c r="I210" s="161">
        <v>0</v>
      </c>
      <c r="J210" s="161">
        <f>K210+L210</f>
        <v>0</v>
      </c>
      <c r="K210" s="161">
        <v>0</v>
      </c>
      <c r="L210" s="161">
        <v>0</v>
      </c>
      <c r="M210" s="385">
        <f>N210+O210</f>
        <v>0</v>
      </c>
      <c r="N210" s="385">
        <v>0</v>
      </c>
      <c r="O210" s="385">
        <v>0</v>
      </c>
      <c r="P210" s="162"/>
      <c r="Q210" s="162"/>
      <c r="R210" s="162"/>
      <c r="S210" s="164">
        <f>T210+U210</f>
        <v>0</v>
      </c>
      <c r="T210" s="164">
        <v>0</v>
      </c>
      <c r="U210" s="164">
        <v>0</v>
      </c>
      <c r="V210" s="164">
        <f>W210+X210</f>
        <v>0</v>
      </c>
      <c r="W210" s="164">
        <v>0</v>
      </c>
      <c r="X210" s="327">
        <v>0</v>
      </c>
      <c r="Y210" s="164">
        <f>Z210+AA210</f>
        <v>0</v>
      </c>
      <c r="Z210" s="164">
        <v>0</v>
      </c>
      <c r="AA210" s="327">
        <v>0</v>
      </c>
      <c r="AB210" s="192"/>
    </row>
    <row r="211" spans="1:28" s="194" customFormat="1" ht="26.45" customHeight="1" x14ac:dyDescent="0.15">
      <c r="A211" s="268"/>
      <c r="B211" s="239"/>
      <c r="C211" s="239"/>
      <c r="D211" s="269"/>
      <c r="E211" s="263" t="s">
        <v>724</v>
      </c>
      <c r="F211" s="86"/>
      <c r="G211" s="86">
        <f>SUM(G212:G231)</f>
        <v>15822.9</v>
      </c>
      <c r="H211" s="86">
        <f>SUM(H212:H231)</f>
        <v>0</v>
      </c>
      <c r="I211" s="86">
        <f>SUM(I212:I231)</f>
        <v>15822.9</v>
      </c>
      <c r="J211" s="86">
        <f t="shared" ref="J211:O211" si="163">SUM(J212:J231)</f>
        <v>0</v>
      </c>
      <c r="K211" s="86">
        <f t="shared" si="163"/>
        <v>0</v>
      </c>
      <c r="L211" s="86">
        <f t="shared" si="163"/>
        <v>0</v>
      </c>
      <c r="M211" s="397">
        <f t="shared" si="163"/>
        <v>0</v>
      </c>
      <c r="N211" s="397">
        <f t="shared" si="163"/>
        <v>0</v>
      </c>
      <c r="O211" s="397">
        <f t="shared" si="163"/>
        <v>0</v>
      </c>
      <c r="P211" s="86"/>
      <c r="Q211" s="86"/>
      <c r="R211" s="86"/>
      <c r="S211" s="86">
        <f t="shared" ref="S211:AA211" si="164">SUM(S212:S231)</f>
        <v>0</v>
      </c>
      <c r="T211" s="86">
        <f t="shared" si="164"/>
        <v>0</v>
      </c>
      <c r="U211" s="86">
        <f t="shared" si="164"/>
        <v>0</v>
      </c>
      <c r="V211" s="86">
        <f t="shared" ref="V211:X211" si="165">SUM(V212:V231)</f>
        <v>0</v>
      </c>
      <c r="W211" s="86">
        <f t="shared" si="165"/>
        <v>0</v>
      </c>
      <c r="X211" s="426">
        <f t="shared" si="165"/>
        <v>0</v>
      </c>
      <c r="Y211" s="86">
        <f t="shared" si="164"/>
        <v>0</v>
      </c>
      <c r="Z211" s="86">
        <f t="shared" si="164"/>
        <v>0</v>
      </c>
      <c r="AA211" s="426">
        <f t="shared" si="164"/>
        <v>0</v>
      </c>
      <c r="AB211" s="192"/>
    </row>
    <row r="212" spans="1:28" s="194" customFormat="1" ht="21" customHeight="1" x14ac:dyDescent="0.15">
      <c r="A212" s="268"/>
      <c r="B212" s="239"/>
      <c r="C212" s="239"/>
      <c r="D212" s="269"/>
      <c r="E212" s="262" t="s">
        <v>452</v>
      </c>
      <c r="F212" s="197" t="s">
        <v>451</v>
      </c>
      <c r="G212" s="161">
        <f t="shared" ref="G212:G231" si="166">H212+I212</f>
        <v>0</v>
      </c>
      <c r="H212" s="161"/>
      <c r="I212" s="161">
        <v>0</v>
      </c>
      <c r="J212" s="161">
        <f t="shared" ref="J212:J231" si="167">K212+L212</f>
        <v>0</v>
      </c>
      <c r="K212" s="161">
        <v>0</v>
      </c>
      <c r="L212" s="161">
        <v>0</v>
      </c>
      <c r="M212" s="385">
        <f t="shared" ref="M212:M231" si="168">N212+O212</f>
        <v>0</v>
      </c>
      <c r="N212" s="385">
        <v>0</v>
      </c>
      <c r="O212" s="385">
        <v>0</v>
      </c>
      <c r="P212" s="162"/>
      <c r="Q212" s="162"/>
      <c r="R212" s="162"/>
      <c r="S212" s="164">
        <f t="shared" ref="S212:S231" si="169">T212+U212</f>
        <v>0</v>
      </c>
      <c r="T212" s="164">
        <v>0</v>
      </c>
      <c r="U212" s="164">
        <v>0</v>
      </c>
      <c r="V212" s="164">
        <f t="shared" ref="V212:V231" si="170">W212+X212</f>
        <v>0</v>
      </c>
      <c r="W212" s="164">
        <v>0</v>
      </c>
      <c r="X212" s="327">
        <v>0</v>
      </c>
      <c r="Y212" s="164">
        <f t="shared" ref="Y212:Y231" si="171">Z212+AA212</f>
        <v>0</v>
      </c>
      <c r="Z212" s="164">
        <v>0</v>
      </c>
      <c r="AA212" s="327">
        <v>0</v>
      </c>
      <c r="AB212" s="192"/>
    </row>
    <row r="213" spans="1:28" s="194" customFormat="1" ht="20.45" customHeight="1" x14ac:dyDescent="0.15">
      <c r="A213" s="268"/>
      <c r="B213" s="239"/>
      <c r="C213" s="239"/>
      <c r="D213" s="269"/>
      <c r="E213" s="262" t="s">
        <v>454</v>
      </c>
      <c r="F213" s="197" t="s">
        <v>453</v>
      </c>
      <c r="G213" s="161">
        <f t="shared" si="166"/>
        <v>0</v>
      </c>
      <c r="H213" s="161"/>
      <c r="I213" s="161">
        <v>0</v>
      </c>
      <c r="J213" s="161">
        <f t="shared" si="167"/>
        <v>0</v>
      </c>
      <c r="K213" s="161">
        <v>0</v>
      </c>
      <c r="L213" s="161">
        <v>0</v>
      </c>
      <c r="M213" s="385">
        <f t="shared" si="168"/>
        <v>0</v>
      </c>
      <c r="N213" s="385">
        <v>0</v>
      </c>
      <c r="O213" s="385">
        <v>0</v>
      </c>
      <c r="P213" s="162"/>
      <c r="Q213" s="162"/>
      <c r="R213" s="162"/>
      <c r="S213" s="164">
        <f t="shared" si="169"/>
        <v>0</v>
      </c>
      <c r="T213" s="164">
        <v>0</v>
      </c>
      <c r="U213" s="164">
        <v>0</v>
      </c>
      <c r="V213" s="164">
        <f t="shared" si="170"/>
        <v>0</v>
      </c>
      <c r="W213" s="164">
        <v>0</v>
      </c>
      <c r="X213" s="327">
        <v>0</v>
      </c>
      <c r="Y213" s="164">
        <f t="shared" si="171"/>
        <v>0</v>
      </c>
      <c r="Z213" s="164">
        <v>0</v>
      </c>
      <c r="AA213" s="327">
        <v>0</v>
      </c>
      <c r="AB213" s="192"/>
    </row>
    <row r="214" spans="1:28" s="194" customFormat="1" ht="15.6" customHeight="1" x14ac:dyDescent="0.15">
      <c r="A214" s="268"/>
      <c r="B214" s="239"/>
      <c r="C214" s="239"/>
      <c r="D214" s="269"/>
      <c r="E214" s="270" t="s">
        <v>12</v>
      </c>
      <c r="F214" s="197">
        <v>4115</v>
      </c>
      <c r="G214" s="161">
        <f t="shared" si="166"/>
        <v>0</v>
      </c>
      <c r="H214" s="161"/>
      <c r="I214" s="161">
        <v>0</v>
      </c>
      <c r="J214" s="161">
        <f t="shared" si="167"/>
        <v>0</v>
      </c>
      <c r="K214" s="161">
        <v>0</v>
      </c>
      <c r="L214" s="161">
        <v>0</v>
      </c>
      <c r="M214" s="385">
        <f t="shared" si="168"/>
        <v>0</v>
      </c>
      <c r="N214" s="385">
        <v>0</v>
      </c>
      <c r="O214" s="385">
        <v>0</v>
      </c>
      <c r="P214" s="162"/>
      <c r="Q214" s="162"/>
      <c r="R214" s="162"/>
      <c r="S214" s="164">
        <f t="shared" si="169"/>
        <v>0</v>
      </c>
      <c r="T214" s="164">
        <v>0</v>
      </c>
      <c r="U214" s="164">
        <v>0</v>
      </c>
      <c r="V214" s="164">
        <f t="shared" si="170"/>
        <v>0</v>
      </c>
      <c r="W214" s="164">
        <v>0</v>
      </c>
      <c r="X214" s="327">
        <v>0</v>
      </c>
      <c r="Y214" s="164">
        <f t="shared" si="171"/>
        <v>0</v>
      </c>
      <c r="Z214" s="164">
        <v>0</v>
      </c>
      <c r="AA214" s="327">
        <v>0</v>
      </c>
      <c r="AB214" s="192"/>
    </row>
    <row r="215" spans="1:28" s="194" customFormat="1" ht="15.6" customHeight="1" x14ac:dyDescent="0.15">
      <c r="A215" s="268"/>
      <c r="B215" s="239"/>
      <c r="C215" s="239"/>
      <c r="D215" s="269"/>
      <c r="E215" s="262" t="s">
        <v>460</v>
      </c>
      <c r="F215" s="197" t="s">
        <v>459</v>
      </c>
      <c r="G215" s="161">
        <f t="shared" si="166"/>
        <v>0</v>
      </c>
      <c r="H215" s="161"/>
      <c r="I215" s="161">
        <v>0</v>
      </c>
      <c r="J215" s="161">
        <f t="shared" si="167"/>
        <v>0</v>
      </c>
      <c r="K215" s="161">
        <v>0</v>
      </c>
      <c r="L215" s="161">
        <v>0</v>
      </c>
      <c r="M215" s="385">
        <f t="shared" si="168"/>
        <v>0</v>
      </c>
      <c r="N215" s="385">
        <v>0</v>
      </c>
      <c r="O215" s="385">
        <v>0</v>
      </c>
      <c r="P215" s="162"/>
      <c r="Q215" s="162"/>
      <c r="R215" s="162"/>
      <c r="S215" s="164">
        <f t="shared" si="169"/>
        <v>0</v>
      </c>
      <c r="T215" s="164">
        <v>0</v>
      </c>
      <c r="U215" s="164">
        <v>0</v>
      </c>
      <c r="V215" s="164">
        <f t="shared" si="170"/>
        <v>0</v>
      </c>
      <c r="W215" s="164">
        <v>0</v>
      </c>
      <c r="X215" s="327">
        <v>0</v>
      </c>
      <c r="Y215" s="164">
        <f t="shared" si="171"/>
        <v>0</v>
      </c>
      <c r="Z215" s="164">
        <v>0</v>
      </c>
      <c r="AA215" s="327">
        <v>0</v>
      </c>
      <c r="AB215" s="192"/>
    </row>
    <row r="216" spans="1:28" s="194" customFormat="1" ht="15.6" customHeight="1" x14ac:dyDescent="0.15">
      <c r="A216" s="268"/>
      <c r="B216" s="239"/>
      <c r="C216" s="239"/>
      <c r="D216" s="269"/>
      <c r="E216" s="262" t="s">
        <v>462</v>
      </c>
      <c r="F216" s="197" t="s">
        <v>461</v>
      </c>
      <c r="G216" s="161">
        <f t="shared" si="166"/>
        <v>0</v>
      </c>
      <c r="H216" s="161"/>
      <c r="I216" s="161">
        <v>0</v>
      </c>
      <c r="J216" s="161">
        <f t="shared" si="167"/>
        <v>0</v>
      </c>
      <c r="K216" s="161">
        <v>0</v>
      </c>
      <c r="L216" s="161">
        <v>0</v>
      </c>
      <c r="M216" s="385">
        <f t="shared" si="168"/>
        <v>0</v>
      </c>
      <c r="N216" s="385">
        <v>0</v>
      </c>
      <c r="O216" s="385">
        <v>0</v>
      </c>
      <c r="P216" s="162"/>
      <c r="Q216" s="162"/>
      <c r="R216" s="162"/>
      <c r="S216" s="164">
        <f t="shared" si="169"/>
        <v>0</v>
      </c>
      <c r="T216" s="164">
        <v>0</v>
      </c>
      <c r="U216" s="164">
        <v>0</v>
      </c>
      <c r="V216" s="164">
        <f t="shared" si="170"/>
        <v>0</v>
      </c>
      <c r="W216" s="164">
        <v>0</v>
      </c>
      <c r="X216" s="327">
        <v>0</v>
      </c>
      <c r="Y216" s="164">
        <f t="shared" si="171"/>
        <v>0</v>
      </c>
      <c r="Z216" s="164">
        <v>0</v>
      </c>
      <c r="AA216" s="327">
        <v>0</v>
      </c>
      <c r="AB216" s="192"/>
    </row>
    <row r="217" spans="1:28" s="194" customFormat="1" ht="15.6" customHeight="1" x14ac:dyDescent="0.15">
      <c r="A217" s="268"/>
      <c r="B217" s="239"/>
      <c r="C217" s="239"/>
      <c r="D217" s="269"/>
      <c r="E217" s="289" t="s">
        <v>768</v>
      </c>
      <c r="F217" s="197">
        <v>4221</v>
      </c>
      <c r="G217" s="161">
        <f t="shared" si="166"/>
        <v>0</v>
      </c>
      <c r="H217" s="161">
        <v>0</v>
      </c>
      <c r="I217" s="161">
        <v>0</v>
      </c>
      <c r="J217" s="161">
        <f t="shared" si="167"/>
        <v>0</v>
      </c>
      <c r="K217" s="161">
        <v>0</v>
      </c>
      <c r="L217" s="161">
        <v>0</v>
      </c>
      <c r="M217" s="385">
        <f t="shared" si="168"/>
        <v>0</v>
      </c>
      <c r="N217" s="385">
        <v>0</v>
      </c>
      <c r="O217" s="385">
        <v>0</v>
      </c>
      <c r="P217" s="162"/>
      <c r="Q217" s="162"/>
      <c r="R217" s="162"/>
      <c r="S217" s="164">
        <f t="shared" si="169"/>
        <v>0</v>
      </c>
      <c r="T217" s="164">
        <v>0</v>
      </c>
      <c r="U217" s="164">
        <v>0</v>
      </c>
      <c r="V217" s="164">
        <f t="shared" si="170"/>
        <v>0</v>
      </c>
      <c r="W217" s="164">
        <v>0</v>
      </c>
      <c r="X217" s="327">
        <v>0</v>
      </c>
      <c r="Y217" s="164">
        <f t="shared" si="171"/>
        <v>0</v>
      </c>
      <c r="Z217" s="164">
        <v>0</v>
      </c>
      <c r="AA217" s="327">
        <v>0</v>
      </c>
      <c r="AB217" s="192"/>
    </row>
    <row r="218" spans="1:28" s="194" customFormat="1" ht="25.15" customHeight="1" x14ac:dyDescent="0.15">
      <c r="A218" s="268"/>
      <c r="B218" s="239"/>
      <c r="C218" s="239"/>
      <c r="D218" s="269"/>
      <c r="E218" s="289" t="s">
        <v>769</v>
      </c>
      <c r="F218" s="197">
        <v>4233</v>
      </c>
      <c r="G218" s="161">
        <f t="shared" si="166"/>
        <v>0</v>
      </c>
      <c r="H218" s="161">
        <v>0</v>
      </c>
      <c r="I218" s="161">
        <v>0</v>
      </c>
      <c r="J218" s="161">
        <f t="shared" si="167"/>
        <v>0</v>
      </c>
      <c r="K218" s="161">
        <v>0</v>
      </c>
      <c r="L218" s="161">
        <v>0</v>
      </c>
      <c r="M218" s="385">
        <f t="shared" si="168"/>
        <v>0</v>
      </c>
      <c r="N218" s="385">
        <v>0</v>
      </c>
      <c r="O218" s="385">
        <v>0</v>
      </c>
      <c r="P218" s="162"/>
      <c r="Q218" s="162"/>
      <c r="R218" s="162"/>
      <c r="S218" s="164">
        <f t="shared" si="169"/>
        <v>0</v>
      </c>
      <c r="T218" s="164">
        <v>0</v>
      </c>
      <c r="U218" s="164">
        <v>0</v>
      </c>
      <c r="V218" s="164">
        <f t="shared" si="170"/>
        <v>0</v>
      </c>
      <c r="W218" s="164">
        <v>0</v>
      </c>
      <c r="X218" s="327">
        <v>0</v>
      </c>
      <c r="Y218" s="164">
        <f t="shared" si="171"/>
        <v>0</v>
      </c>
      <c r="Z218" s="164">
        <v>0</v>
      </c>
      <c r="AA218" s="327">
        <v>0</v>
      </c>
      <c r="AB218" s="192"/>
    </row>
    <row r="219" spans="1:28" s="194" customFormat="1" ht="15.6" customHeight="1" x14ac:dyDescent="0.15">
      <c r="A219" s="268"/>
      <c r="B219" s="239"/>
      <c r="C219" s="239"/>
      <c r="D219" s="269"/>
      <c r="E219" s="276" t="s">
        <v>29</v>
      </c>
      <c r="F219" s="197">
        <v>4235</v>
      </c>
      <c r="G219" s="161">
        <f t="shared" si="166"/>
        <v>0</v>
      </c>
      <c r="H219" s="161"/>
      <c r="I219" s="161">
        <v>0</v>
      </c>
      <c r="J219" s="161">
        <f t="shared" si="167"/>
        <v>0</v>
      </c>
      <c r="K219" s="161">
        <v>0</v>
      </c>
      <c r="L219" s="161">
        <v>0</v>
      </c>
      <c r="M219" s="385">
        <f t="shared" si="168"/>
        <v>0</v>
      </c>
      <c r="N219" s="385">
        <v>0</v>
      </c>
      <c r="O219" s="385">
        <v>0</v>
      </c>
      <c r="P219" s="162"/>
      <c r="Q219" s="162"/>
      <c r="R219" s="162"/>
      <c r="S219" s="164">
        <f t="shared" si="169"/>
        <v>0</v>
      </c>
      <c r="T219" s="164">
        <v>0</v>
      </c>
      <c r="U219" s="164">
        <v>0</v>
      </c>
      <c r="V219" s="164">
        <f t="shared" si="170"/>
        <v>0</v>
      </c>
      <c r="W219" s="164">
        <v>0</v>
      </c>
      <c r="X219" s="327">
        <v>0</v>
      </c>
      <c r="Y219" s="164">
        <f t="shared" si="171"/>
        <v>0</v>
      </c>
      <c r="Z219" s="164">
        <v>0</v>
      </c>
      <c r="AA219" s="327">
        <v>0</v>
      </c>
      <c r="AB219" s="192"/>
    </row>
    <row r="220" spans="1:28" s="194" customFormat="1" ht="15.6" customHeight="1" x14ac:dyDescent="0.15">
      <c r="A220" s="268"/>
      <c r="B220" s="239"/>
      <c r="C220" s="239"/>
      <c r="D220" s="269"/>
      <c r="E220" s="262" t="s">
        <v>494</v>
      </c>
      <c r="F220" s="197" t="s">
        <v>493</v>
      </c>
      <c r="G220" s="161">
        <f t="shared" si="166"/>
        <v>0</v>
      </c>
      <c r="H220" s="161"/>
      <c r="I220" s="161">
        <v>0</v>
      </c>
      <c r="J220" s="161">
        <f t="shared" si="167"/>
        <v>0</v>
      </c>
      <c r="K220" s="161">
        <v>0</v>
      </c>
      <c r="L220" s="161">
        <v>0</v>
      </c>
      <c r="M220" s="385">
        <f t="shared" si="168"/>
        <v>0</v>
      </c>
      <c r="N220" s="385">
        <v>0</v>
      </c>
      <c r="O220" s="385">
        <v>0</v>
      </c>
      <c r="P220" s="162"/>
      <c r="Q220" s="162"/>
      <c r="R220" s="162"/>
      <c r="S220" s="164">
        <f t="shared" si="169"/>
        <v>0</v>
      </c>
      <c r="T220" s="164">
        <v>0</v>
      </c>
      <c r="U220" s="164">
        <v>0</v>
      </c>
      <c r="V220" s="164">
        <f t="shared" si="170"/>
        <v>0</v>
      </c>
      <c r="W220" s="164">
        <v>0</v>
      </c>
      <c r="X220" s="327">
        <v>0</v>
      </c>
      <c r="Y220" s="164">
        <f t="shared" si="171"/>
        <v>0</v>
      </c>
      <c r="Z220" s="164">
        <v>0</v>
      </c>
      <c r="AA220" s="327">
        <v>0</v>
      </c>
      <c r="AB220" s="192"/>
    </row>
    <row r="221" spans="1:28" s="194" customFormat="1" ht="21.6" customHeight="1" x14ac:dyDescent="0.15">
      <c r="A221" s="268"/>
      <c r="B221" s="239"/>
      <c r="C221" s="239"/>
      <c r="D221" s="269"/>
      <c r="E221" s="271" t="s">
        <v>498</v>
      </c>
      <c r="F221" s="100" t="s">
        <v>497</v>
      </c>
      <c r="G221" s="161">
        <f t="shared" si="166"/>
        <v>0</v>
      </c>
      <c r="H221" s="161"/>
      <c r="I221" s="161">
        <v>0</v>
      </c>
      <c r="J221" s="161">
        <f t="shared" si="167"/>
        <v>0</v>
      </c>
      <c r="K221" s="161">
        <v>0</v>
      </c>
      <c r="L221" s="161">
        <v>0</v>
      </c>
      <c r="M221" s="385">
        <f t="shared" si="168"/>
        <v>0</v>
      </c>
      <c r="N221" s="385">
        <v>0</v>
      </c>
      <c r="O221" s="385">
        <v>0</v>
      </c>
      <c r="P221" s="162"/>
      <c r="Q221" s="162"/>
      <c r="R221" s="162"/>
      <c r="S221" s="164">
        <f t="shared" si="169"/>
        <v>0</v>
      </c>
      <c r="T221" s="164">
        <v>0</v>
      </c>
      <c r="U221" s="164">
        <v>0</v>
      </c>
      <c r="V221" s="164">
        <f t="shared" si="170"/>
        <v>0</v>
      </c>
      <c r="W221" s="164">
        <v>0</v>
      </c>
      <c r="X221" s="327">
        <v>0</v>
      </c>
      <c r="Y221" s="164">
        <f t="shared" si="171"/>
        <v>0</v>
      </c>
      <c r="Z221" s="164">
        <v>0</v>
      </c>
      <c r="AA221" s="327">
        <v>0</v>
      </c>
      <c r="AB221" s="192"/>
    </row>
    <row r="222" spans="1:28" s="194" customFormat="1" ht="21.6" customHeight="1" x14ac:dyDescent="0.15">
      <c r="A222" s="268"/>
      <c r="B222" s="239"/>
      <c r="C222" s="239"/>
      <c r="D222" s="269"/>
      <c r="E222" s="276" t="s">
        <v>770</v>
      </c>
      <c r="F222" s="100">
        <v>4252</v>
      </c>
      <c r="G222" s="161">
        <f t="shared" si="166"/>
        <v>0</v>
      </c>
      <c r="H222" s="161">
        <v>0</v>
      </c>
      <c r="I222" s="161">
        <v>0</v>
      </c>
      <c r="J222" s="161">
        <f t="shared" si="167"/>
        <v>0</v>
      </c>
      <c r="K222" s="161">
        <v>0</v>
      </c>
      <c r="L222" s="161">
        <v>0</v>
      </c>
      <c r="M222" s="385">
        <f t="shared" si="168"/>
        <v>0</v>
      </c>
      <c r="N222" s="385">
        <v>0</v>
      </c>
      <c r="O222" s="385">
        <v>0</v>
      </c>
      <c r="P222" s="162"/>
      <c r="Q222" s="162"/>
      <c r="R222" s="162"/>
      <c r="S222" s="164">
        <f t="shared" si="169"/>
        <v>0</v>
      </c>
      <c r="T222" s="164">
        <v>0</v>
      </c>
      <c r="U222" s="164">
        <v>0</v>
      </c>
      <c r="V222" s="164">
        <f t="shared" si="170"/>
        <v>0</v>
      </c>
      <c r="W222" s="164">
        <v>0</v>
      </c>
      <c r="X222" s="327">
        <v>0</v>
      </c>
      <c r="Y222" s="164">
        <f t="shared" si="171"/>
        <v>0</v>
      </c>
      <c r="Z222" s="164">
        <v>0</v>
      </c>
      <c r="AA222" s="327">
        <v>0</v>
      </c>
      <c r="AB222" s="192"/>
    </row>
    <row r="223" spans="1:28" s="194" customFormat="1" ht="14.45" customHeight="1" x14ac:dyDescent="0.15">
      <c r="A223" s="268"/>
      <c r="B223" s="239"/>
      <c r="C223" s="239"/>
      <c r="D223" s="269"/>
      <c r="E223" s="262" t="s">
        <v>504</v>
      </c>
      <c r="F223" s="197" t="s">
        <v>503</v>
      </c>
      <c r="G223" s="161">
        <f t="shared" si="166"/>
        <v>0</v>
      </c>
      <c r="H223" s="161"/>
      <c r="I223" s="161">
        <v>0</v>
      </c>
      <c r="J223" s="161">
        <f t="shared" si="167"/>
        <v>0</v>
      </c>
      <c r="K223" s="161">
        <v>0</v>
      </c>
      <c r="L223" s="161">
        <v>0</v>
      </c>
      <c r="M223" s="385">
        <f t="shared" si="168"/>
        <v>0</v>
      </c>
      <c r="N223" s="385">
        <v>0</v>
      </c>
      <c r="O223" s="385">
        <v>0</v>
      </c>
      <c r="P223" s="162"/>
      <c r="Q223" s="162"/>
      <c r="R223" s="162"/>
      <c r="S223" s="164">
        <f t="shared" si="169"/>
        <v>0</v>
      </c>
      <c r="T223" s="164">
        <v>0</v>
      </c>
      <c r="U223" s="164">
        <v>0</v>
      </c>
      <c r="V223" s="164">
        <f t="shared" si="170"/>
        <v>0</v>
      </c>
      <c r="W223" s="164">
        <v>0</v>
      </c>
      <c r="X223" s="327">
        <v>0</v>
      </c>
      <c r="Y223" s="164">
        <f t="shared" si="171"/>
        <v>0</v>
      </c>
      <c r="Z223" s="164">
        <v>0</v>
      </c>
      <c r="AA223" s="327">
        <v>0</v>
      </c>
      <c r="AB223" s="192"/>
    </row>
    <row r="224" spans="1:28" s="194" customFormat="1" ht="14.45" customHeight="1" x14ac:dyDescent="0.15">
      <c r="A224" s="268"/>
      <c r="B224" s="239"/>
      <c r="C224" s="239"/>
      <c r="D224" s="269"/>
      <c r="E224" s="262" t="s">
        <v>506</v>
      </c>
      <c r="F224" s="197" t="s">
        <v>505</v>
      </c>
      <c r="G224" s="161">
        <f t="shared" si="166"/>
        <v>0</v>
      </c>
      <c r="H224" s="161"/>
      <c r="I224" s="161">
        <v>0</v>
      </c>
      <c r="J224" s="161">
        <f t="shared" si="167"/>
        <v>0</v>
      </c>
      <c r="K224" s="161">
        <v>0</v>
      </c>
      <c r="L224" s="161">
        <v>0</v>
      </c>
      <c r="M224" s="385">
        <f t="shared" si="168"/>
        <v>0</v>
      </c>
      <c r="N224" s="385">
        <v>0</v>
      </c>
      <c r="O224" s="385">
        <v>0</v>
      </c>
      <c r="P224" s="162"/>
      <c r="Q224" s="162"/>
      <c r="R224" s="162"/>
      <c r="S224" s="164">
        <f t="shared" si="169"/>
        <v>0</v>
      </c>
      <c r="T224" s="164">
        <v>0</v>
      </c>
      <c r="U224" s="164">
        <v>0</v>
      </c>
      <c r="V224" s="164">
        <f t="shared" si="170"/>
        <v>0</v>
      </c>
      <c r="W224" s="164">
        <v>0</v>
      </c>
      <c r="X224" s="327">
        <v>0</v>
      </c>
      <c r="Y224" s="164">
        <f t="shared" si="171"/>
        <v>0</v>
      </c>
      <c r="Z224" s="164">
        <v>0</v>
      </c>
      <c r="AA224" s="327">
        <v>0</v>
      </c>
      <c r="AB224" s="192"/>
    </row>
    <row r="225" spans="1:28" s="194" customFormat="1" ht="14.45" customHeight="1" x14ac:dyDescent="0.15">
      <c r="A225" s="268"/>
      <c r="B225" s="239"/>
      <c r="C225" s="239"/>
      <c r="D225" s="269"/>
      <c r="E225" s="289" t="s">
        <v>35</v>
      </c>
      <c r="F225" s="197">
        <v>4266</v>
      </c>
      <c r="G225" s="161">
        <f t="shared" si="166"/>
        <v>0</v>
      </c>
      <c r="H225" s="161">
        <v>0</v>
      </c>
      <c r="I225" s="161">
        <v>0</v>
      </c>
      <c r="J225" s="161">
        <f t="shared" si="167"/>
        <v>0</v>
      </c>
      <c r="K225" s="161">
        <v>0</v>
      </c>
      <c r="L225" s="161">
        <v>0</v>
      </c>
      <c r="M225" s="385">
        <f t="shared" si="168"/>
        <v>0</v>
      </c>
      <c r="N225" s="385">
        <v>0</v>
      </c>
      <c r="O225" s="385">
        <v>0</v>
      </c>
      <c r="P225" s="162"/>
      <c r="Q225" s="162"/>
      <c r="R225" s="162"/>
      <c r="S225" s="164">
        <f t="shared" si="169"/>
        <v>0</v>
      </c>
      <c r="T225" s="164">
        <v>0</v>
      </c>
      <c r="U225" s="164">
        <v>0</v>
      </c>
      <c r="V225" s="164">
        <f t="shared" si="170"/>
        <v>0</v>
      </c>
      <c r="W225" s="164">
        <v>0</v>
      </c>
      <c r="X225" s="327">
        <v>0</v>
      </c>
      <c r="Y225" s="164">
        <f t="shared" si="171"/>
        <v>0</v>
      </c>
      <c r="Z225" s="164">
        <v>0</v>
      </c>
      <c r="AA225" s="327">
        <v>0</v>
      </c>
      <c r="AB225" s="192"/>
    </row>
    <row r="226" spans="1:28" s="194" customFormat="1" ht="14.45" customHeight="1" x14ac:dyDescent="0.15">
      <c r="A226" s="268"/>
      <c r="B226" s="239"/>
      <c r="C226" s="239"/>
      <c r="D226" s="269"/>
      <c r="E226" s="262" t="s">
        <v>508</v>
      </c>
      <c r="F226" s="197" t="s">
        <v>507</v>
      </c>
      <c r="G226" s="161">
        <f t="shared" si="166"/>
        <v>0</v>
      </c>
      <c r="H226" s="161"/>
      <c r="I226" s="161">
        <v>0</v>
      </c>
      <c r="J226" s="161">
        <f t="shared" si="167"/>
        <v>0</v>
      </c>
      <c r="K226" s="161">
        <v>0</v>
      </c>
      <c r="L226" s="161">
        <v>0</v>
      </c>
      <c r="M226" s="385">
        <f t="shared" si="168"/>
        <v>0</v>
      </c>
      <c r="N226" s="385">
        <v>0</v>
      </c>
      <c r="O226" s="385">
        <v>0</v>
      </c>
      <c r="P226" s="162"/>
      <c r="Q226" s="162"/>
      <c r="R226" s="162"/>
      <c r="S226" s="164">
        <f t="shared" si="169"/>
        <v>0</v>
      </c>
      <c r="T226" s="164">
        <v>0</v>
      </c>
      <c r="U226" s="164">
        <v>0</v>
      </c>
      <c r="V226" s="164">
        <f t="shared" si="170"/>
        <v>0</v>
      </c>
      <c r="W226" s="164">
        <v>0</v>
      </c>
      <c r="X226" s="327">
        <v>0</v>
      </c>
      <c r="Y226" s="164">
        <f t="shared" si="171"/>
        <v>0</v>
      </c>
      <c r="Z226" s="164">
        <v>0</v>
      </c>
      <c r="AA226" s="327">
        <v>0</v>
      </c>
      <c r="AB226" s="192"/>
    </row>
    <row r="227" spans="1:28" s="194" customFormat="1" ht="14.45" customHeight="1" x14ac:dyDescent="0.15">
      <c r="A227" s="268"/>
      <c r="B227" s="239"/>
      <c r="C227" s="239"/>
      <c r="D227" s="269"/>
      <c r="E227" s="289" t="s">
        <v>18</v>
      </c>
      <c r="F227" s="197">
        <v>4269</v>
      </c>
      <c r="G227" s="161">
        <f t="shared" si="166"/>
        <v>0</v>
      </c>
      <c r="H227" s="161">
        <v>0</v>
      </c>
      <c r="I227" s="161">
        <v>0</v>
      </c>
      <c r="J227" s="161">
        <f t="shared" si="167"/>
        <v>0</v>
      </c>
      <c r="K227" s="161">
        <v>0</v>
      </c>
      <c r="L227" s="161">
        <v>0</v>
      </c>
      <c r="M227" s="385">
        <f t="shared" si="168"/>
        <v>0</v>
      </c>
      <c r="N227" s="385">
        <v>0</v>
      </c>
      <c r="O227" s="385">
        <v>0</v>
      </c>
      <c r="P227" s="162"/>
      <c r="Q227" s="162"/>
      <c r="R227" s="162"/>
      <c r="S227" s="164">
        <f t="shared" si="169"/>
        <v>0</v>
      </c>
      <c r="T227" s="164">
        <v>0</v>
      </c>
      <c r="U227" s="164">
        <v>0</v>
      </c>
      <c r="V227" s="164">
        <f t="shared" si="170"/>
        <v>0</v>
      </c>
      <c r="W227" s="164">
        <v>0</v>
      </c>
      <c r="X227" s="327">
        <v>0</v>
      </c>
      <c r="Y227" s="164">
        <f t="shared" si="171"/>
        <v>0</v>
      </c>
      <c r="Z227" s="164">
        <v>0</v>
      </c>
      <c r="AA227" s="327">
        <v>0</v>
      </c>
      <c r="AB227" s="192"/>
    </row>
    <row r="228" spans="1:28" s="194" customFormat="1" ht="14.45" customHeight="1" x14ac:dyDescent="0.15">
      <c r="A228" s="268"/>
      <c r="B228" s="239"/>
      <c r="C228" s="239"/>
      <c r="D228" s="269"/>
      <c r="E228" s="289" t="s">
        <v>36</v>
      </c>
      <c r="F228" s="197">
        <v>4822</v>
      </c>
      <c r="G228" s="161">
        <f t="shared" si="166"/>
        <v>0</v>
      </c>
      <c r="H228" s="161">
        <v>0</v>
      </c>
      <c r="I228" s="161">
        <v>0</v>
      </c>
      <c r="J228" s="161">
        <f t="shared" si="167"/>
        <v>0</v>
      </c>
      <c r="K228" s="161">
        <v>0</v>
      </c>
      <c r="L228" s="161">
        <v>0</v>
      </c>
      <c r="M228" s="385">
        <f t="shared" si="168"/>
        <v>0</v>
      </c>
      <c r="N228" s="385">
        <v>0</v>
      </c>
      <c r="O228" s="385">
        <v>0</v>
      </c>
      <c r="P228" s="162"/>
      <c r="Q228" s="162"/>
      <c r="R228" s="162"/>
      <c r="S228" s="164">
        <f t="shared" si="169"/>
        <v>0</v>
      </c>
      <c r="T228" s="164">
        <v>0</v>
      </c>
      <c r="U228" s="164">
        <v>0</v>
      </c>
      <c r="V228" s="164">
        <f t="shared" si="170"/>
        <v>0</v>
      </c>
      <c r="W228" s="164">
        <v>0</v>
      </c>
      <c r="X228" s="327">
        <v>0</v>
      </c>
      <c r="Y228" s="164">
        <f t="shared" si="171"/>
        <v>0</v>
      </c>
      <c r="Z228" s="164">
        <v>0</v>
      </c>
      <c r="AA228" s="327">
        <v>0</v>
      </c>
      <c r="AB228" s="192"/>
    </row>
    <row r="229" spans="1:28" s="194" customFormat="1" ht="14.45" customHeight="1" x14ac:dyDescent="0.15">
      <c r="A229" s="268"/>
      <c r="B229" s="239"/>
      <c r="C229" s="239"/>
      <c r="D229" s="269"/>
      <c r="E229" s="271" t="s">
        <v>590</v>
      </c>
      <c r="F229" s="100" t="s">
        <v>589</v>
      </c>
      <c r="G229" s="161">
        <f t="shared" si="166"/>
        <v>14845.8</v>
      </c>
      <c r="H229" s="161">
        <v>0</v>
      </c>
      <c r="I229" s="161">
        <v>14845.8</v>
      </c>
      <c r="J229" s="161">
        <f t="shared" si="167"/>
        <v>0</v>
      </c>
      <c r="K229" s="161">
        <v>0</v>
      </c>
      <c r="L229" s="161">
        <v>0</v>
      </c>
      <c r="M229" s="385">
        <f t="shared" si="168"/>
        <v>0</v>
      </c>
      <c r="N229" s="385">
        <v>0</v>
      </c>
      <c r="O229" s="385">
        <v>0</v>
      </c>
      <c r="P229" s="162"/>
      <c r="Q229" s="162"/>
      <c r="R229" s="162"/>
      <c r="S229" s="164">
        <f t="shared" si="169"/>
        <v>0</v>
      </c>
      <c r="T229" s="164">
        <v>0</v>
      </c>
      <c r="U229" s="164">
        <f>ԿԾ!H35+ԿԾ!I35</f>
        <v>0</v>
      </c>
      <c r="V229" s="164">
        <f t="shared" si="170"/>
        <v>0</v>
      </c>
      <c r="W229" s="164">
        <v>0</v>
      </c>
      <c r="X229" s="327">
        <f>ԿԾ!H35+ԿԾ!I35</f>
        <v>0</v>
      </c>
      <c r="Y229" s="164">
        <f t="shared" si="171"/>
        <v>0</v>
      </c>
      <c r="Z229" s="164">
        <v>0</v>
      </c>
      <c r="AA229" s="327">
        <f>ԿԾ!K35+ԿԾ!L35</f>
        <v>0</v>
      </c>
      <c r="AB229" s="192"/>
    </row>
    <row r="230" spans="1:28" s="194" customFormat="1" ht="14.45" customHeight="1" x14ac:dyDescent="0.15">
      <c r="A230" s="268"/>
      <c r="B230" s="239"/>
      <c r="C230" s="239"/>
      <c r="D230" s="269"/>
      <c r="E230" s="276" t="s">
        <v>765</v>
      </c>
      <c r="F230" s="100">
        <v>5121</v>
      </c>
      <c r="G230" s="161">
        <f t="shared" si="166"/>
        <v>0</v>
      </c>
      <c r="H230" s="161">
        <v>0</v>
      </c>
      <c r="I230" s="161">
        <v>0</v>
      </c>
      <c r="J230" s="161">
        <f t="shared" si="167"/>
        <v>0</v>
      </c>
      <c r="K230" s="161">
        <v>0</v>
      </c>
      <c r="L230" s="161">
        <v>0</v>
      </c>
      <c r="M230" s="385">
        <f t="shared" si="168"/>
        <v>0</v>
      </c>
      <c r="N230" s="385">
        <v>0</v>
      </c>
      <c r="O230" s="385">
        <v>0</v>
      </c>
      <c r="P230" s="162"/>
      <c r="Q230" s="162"/>
      <c r="R230" s="162"/>
      <c r="S230" s="164">
        <f t="shared" si="169"/>
        <v>0</v>
      </c>
      <c r="T230" s="164">
        <v>0</v>
      </c>
      <c r="U230" s="164">
        <v>0</v>
      </c>
      <c r="V230" s="164">
        <f t="shared" si="170"/>
        <v>0</v>
      </c>
      <c r="W230" s="164">
        <v>0</v>
      </c>
      <c r="X230" s="327">
        <v>0</v>
      </c>
      <c r="Y230" s="164">
        <f t="shared" si="171"/>
        <v>0</v>
      </c>
      <c r="Z230" s="164">
        <v>0</v>
      </c>
      <c r="AA230" s="327">
        <v>0</v>
      </c>
      <c r="AB230" s="192"/>
    </row>
    <row r="231" spans="1:28" s="194" customFormat="1" ht="14.45" customHeight="1" x14ac:dyDescent="0.15">
      <c r="A231" s="268"/>
      <c r="B231" s="239"/>
      <c r="C231" s="239"/>
      <c r="D231" s="269"/>
      <c r="E231" s="271" t="s">
        <v>600</v>
      </c>
      <c r="F231" s="100" t="s">
        <v>601</v>
      </c>
      <c r="G231" s="161">
        <f t="shared" si="166"/>
        <v>977.1</v>
      </c>
      <c r="H231" s="161">
        <v>0</v>
      </c>
      <c r="I231" s="161">
        <v>977.1</v>
      </c>
      <c r="J231" s="161">
        <f t="shared" si="167"/>
        <v>0</v>
      </c>
      <c r="K231" s="161">
        <v>0</v>
      </c>
      <c r="L231" s="161">
        <v>0</v>
      </c>
      <c r="M231" s="385">
        <f t="shared" si="168"/>
        <v>0</v>
      </c>
      <c r="N231" s="385">
        <v>0</v>
      </c>
      <c r="O231" s="385">
        <v>0</v>
      </c>
      <c r="P231" s="162"/>
      <c r="Q231" s="162"/>
      <c r="R231" s="162"/>
      <c r="S231" s="164">
        <f t="shared" si="169"/>
        <v>0</v>
      </c>
      <c r="T231" s="164">
        <v>0</v>
      </c>
      <c r="U231" s="164">
        <v>0</v>
      </c>
      <c r="V231" s="164">
        <f t="shared" si="170"/>
        <v>0</v>
      </c>
      <c r="W231" s="164">
        <v>0</v>
      </c>
      <c r="X231" s="327">
        <v>0</v>
      </c>
      <c r="Y231" s="164">
        <f t="shared" si="171"/>
        <v>0</v>
      </c>
      <c r="Z231" s="164">
        <v>0</v>
      </c>
      <c r="AA231" s="327">
        <v>0</v>
      </c>
      <c r="AB231" s="192"/>
    </row>
    <row r="232" spans="1:28" s="265" customFormat="1" ht="18" customHeight="1" x14ac:dyDescent="0.15">
      <c r="A232" s="291" t="s">
        <v>319</v>
      </c>
      <c r="B232" s="292" t="s">
        <v>298</v>
      </c>
      <c r="C232" s="292" t="s">
        <v>320</v>
      </c>
      <c r="D232" s="86" t="s">
        <v>264</v>
      </c>
      <c r="E232" s="263" t="s">
        <v>321</v>
      </c>
      <c r="F232" s="86"/>
      <c r="G232" s="86">
        <f>G234</f>
        <v>0</v>
      </c>
      <c r="H232" s="86">
        <f t="shared" ref="H232:O232" si="172">H234</f>
        <v>0</v>
      </c>
      <c r="I232" s="86">
        <f t="shared" si="172"/>
        <v>0</v>
      </c>
      <c r="J232" s="86">
        <f t="shared" si="172"/>
        <v>0</v>
      </c>
      <c r="K232" s="86">
        <f t="shared" si="172"/>
        <v>0</v>
      </c>
      <c r="L232" s="86">
        <f t="shared" si="172"/>
        <v>0</v>
      </c>
      <c r="M232" s="397">
        <f t="shared" si="172"/>
        <v>0</v>
      </c>
      <c r="N232" s="397">
        <f t="shared" si="172"/>
        <v>0</v>
      </c>
      <c r="O232" s="397">
        <f t="shared" si="172"/>
        <v>0</v>
      </c>
      <c r="P232" s="86"/>
      <c r="Q232" s="86"/>
      <c r="R232" s="86"/>
      <c r="S232" s="86">
        <f t="shared" ref="S232:AA232" si="173">S234</f>
        <v>0</v>
      </c>
      <c r="T232" s="86">
        <f t="shared" si="173"/>
        <v>0</v>
      </c>
      <c r="U232" s="86">
        <f t="shared" si="173"/>
        <v>0</v>
      </c>
      <c r="V232" s="86">
        <f t="shared" ref="V232:X232" si="174">V234</f>
        <v>0</v>
      </c>
      <c r="W232" s="86">
        <f t="shared" si="174"/>
        <v>0</v>
      </c>
      <c r="X232" s="426">
        <f t="shared" si="174"/>
        <v>0</v>
      </c>
      <c r="Y232" s="86">
        <f t="shared" si="173"/>
        <v>0</v>
      </c>
      <c r="Z232" s="86">
        <f t="shared" si="173"/>
        <v>0</v>
      </c>
      <c r="AA232" s="426">
        <f t="shared" si="173"/>
        <v>0</v>
      </c>
      <c r="AB232" s="264"/>
    </row>
    <row r="233" spans="1:28" s="222" customFormat="1" ht="12.75" customHeight="1" x14ac:dyDescent="0.15">
      <c r="A233" s="261"/>
      <c r="B233" s="153"/>
      <c r="C233" s="153"/>
      <c r="D233" s="85"/>
      <c r="E233" s="262" t="s">
        <v>269</v>
      </c>
      <c r="F233" s="85"/>
      <c r="G233" s="85"/>
      <c r="H233" s="85"/>
      <c r="I233" s="85"/>
      <c r="J233" s="85"/>
      <c r="K233" s="85"/>
      <c r="L233" s="85"/>
      <c r="M233" s="393"/>
      <c r="N233" s="393"/>
      <c r="O233" s="393"/>
      <c r="P233" s="224"/>
      <c r="Q233" s="224"/>
      <c r="R233" s="224"/>
      <c r="S233" s="224"/>
      <c r="T233" s="224"/>
      <c r="U233" s="224"/>
      <c r="V233" s="224"/>
      <c r="W233" s="224"/>
      <c r="X233" s="423"/>
      <c r="Y233" s="224"/>
      <c r="Z233" s="224"/>
      <c r="AA233" s="423"/>
      <c r="AB233" s="195"/>
    </row>
    <row r="234" spans="1:28" s="222" customFormat="1" ht="12.75" customHeight="1" x14ac:dyDescent="0.15">
      <c r="A234" s="196" t="s">
        <v>322</v>
      </c>
      <c r="B234" s="197" t="s">
        <v>298</v>
      </c>
      <c r="C234" s="197" t="s">
        <v>320</v>
      </c>
      <c r="D234" s="197" t="s">
        <v>273</v>
      </c>
      <c r="E234" s="262" t="s">
        <v>323</v>
      </c>
      <c r="F234" s="85"/>
      <c r="G234" s="161">
        <f t="shared" ref="G234:N234" si="175">G236</f>
        <v>0</v>
      </c>
      <c r="H234" s="161"/>
      <c r="I234" s="161">
        <f t="shared" si="175"/>
        <v>0</v>
      </c>
      <c r="J234" s="161">
        <f t="shared" si="175"/>
        <v>0</v>
      </c>
      <c r="K234" s="161">
        <f t="shared" si="175"/>
        <v>0</v>
      </c>
      <c r="L234" s="161">
        <f t="shared" si="175"/>
        <v>0</v>
      </c>
      <c r="M234" s="391">
        <f t="shared" si="175"/>
        <v>0</v>
      </c>
      <c r="N234" s="391">
        <f t="shared" si="175"/>
        <v>0</v>
      </c>
      <c r="O234" s="385">
        <v>0</v>
      </c>
      <c r="P234" s="162"/>
      <c r="Q234" s="162"/>
      <c r="R234" s="162"/>
      <c r="S234" s="161">
        <f>S236</f>
        <v>0</v>
      </c>
      <c r="T234" s="161">
        <f>T236</f>
        <v>0</v>
      </c>
      <c r="U234" s="164">
        <v>0</v>
      </c>
      <c r="V234" s="161">
        <f>V236</f>
        <v>0</v>
      </c>
      <c r="W234" s="161">
        <f>W236</f>
        <v>0</v>
      </c>
      <c r="X234" s="327">
        <v>0</v>
      </c>
      <c r="Y234" s="161">
        <f>Y236</f>
        <v>0</v>
      </c>
      <c r="Z234" s="161">
        <f>Z236</f>
        <v>0</v>
      </c>
      <c r="AA234" s="327">
        <v>0</v>
      </c>
      <c r="AB234" s="195"/>
    </row>
    <row r="235" spans="1:28" s="222" customFormat="1" ht="12.75" customHeight="1" x14ac:dyDescent="0.15">
      <c r="A235" s="261"/>
      <c r="B235" s="153"/>
      <c r="C235" s="153"/>
      <c r="D235" s="85"/>
      <c r="E235" s="262" t="s">
        <v>74</v>
      </c>
      <c r="F235" s="85"/>
      <c r="G235" s="85"/>
      <c r="H235" s="85"/>
      <c r="I235" s="85"/>
      <c r="J235" s="85"/>
      <c r="K235" s="85"/>
      <c r="L235" s="85"/>
      <c r="M235" s="393"/>
      <c r="N235" s="393"/>
      <c r="O235" s="393"/>
      <c r="P235" s="224"/>
      <c r="Q235" s="224"/>
      <c r="R235" s="224"/>
      <c r="S235" s="224"/>
      <c r="T235" s="224"/>
      <c r="U235" s="224"/>
      <c r="V235" s="224"/>
      <c r="W235" s="224"/>
      <c r="X235" s="423"/>
      <c r="Y235" s="224"/>
      <c r="Z235" s="224"/>
      <c r="AA235" s="423"/>
      <c r="AB235" s="195"/>
    </row>
    <row r="236" spans="1:28" s="194" customFormat="1" ht="17.45" customHeight="1" x14ac:dyDescent="0.15">
      <c r="A236" s="268"/>
      <c r="B236" s="239"/>
      <c r="C236" s="239"/>
      <c r="D236" s="269"/>
      <c r="E236" s="263" t="s">
        <v>725</v>
      </c>
      <c r="F236" s="86"/>
      <c r="G236" s="86">
        <f t="shared" ref="G236:O236" si="176">SUM(G237:G240)</f>
        <v>0</v>
      </c>
      <c r="H236" s="86">
        <f t="shared" si="176"/>
        <v>0</v>
      </c>
      <c r="I236" s="86">
        <f t="shared" si="176"/>
        <v>0</v>
      </c>
      <c r="J236" s="86">
        <f t="shared" si="176"/>
        <v>0</v>
      </c>
      <c r="K236" s="86">
        <f t="shared" si="176"/>
        <v>0</v>
      </c>
      <c r="L236" s="86">
        <f t="shared" si="176"/>
        <v>0</v>
      </c>
      <c r="M236" s="397">
        <f t="shared" si="176"/>
        <v>0</v>
      </c>
      <c r="N236" s="397">
        <f t="shared" si="176"/>
        <v>0</v>
      </c>
      <c r="O236" s="397">
        <f t="shared" si="176"/>
        <v>0</v>
      </c>
      <c r="P236" s="86"/>
      <c r="Q236" s="86"/>
      <c r="R236" s="86"/>
      <c r="S236" s="86">
        <f t="shared" ref="S236:AA236" si="177">SUM(S237:S240)</f>
        <v>0</v>
      </c>
      <c r="T236" s="86">
        <f t="shared" si="177"/>
        <v>0</v>
      </c>
      <c r="U236" s="86">
        <f t="shared" si="177"/>
        <v>0</v>
      </c>
      <c r="V236" s="86">
        <f t="shared" ref="V236:X236" si="178">SUM(V237:V240)</f>
        <v>0</v>
      </c>
      <c r="W236" s="86">
        <f t="shared" si="178"/>
        <v>0</v>
      </c>
      <c r="X236" s="426">
        <f t="shared" si="178"/>
        <v>0</v>
      </c>
      <c r="Y236" s="86">
        <f t="shared" si="177"/>
        <v>0</v>
      </c>
      <c r="Z236" s="86">
        <f t="shared" si="177"/>
        <v>0</v>
      </c>
      <c r="AA236" s="426">
        <f t="shared" si="177"/>
        <v>0</v>
      </c>
      <c r="AB236" s="192"/>
    </row>
    <row r="237" spans="1:28" s="194" customFormat="1" ht="21" customHeight="1" x14ac:dyDescent="0.15">
      <c r="A237" s="268"/>
      <c r="B237" s="239"/>
      <c r="C237" s="239"/>
      <c r="D237" s="269"/>
      <c r="E237" s="271" t="s">
        <v>536</v>
      </c>
      <c r="F237" s="100" t="s">
        <v>537</v>
      </c>
      <c r="G237" s="161">
        <f>H237+I237</f>
        <v>0</v>
      </c>
      <c r="H237" s="161"/>
      <c r="I237" s="161">
        <v>0</v>
      </c>
      <c r="J237" s="161">
        <f>K237+L237</f>
        <v>0</v>
      </c>
      <c r="K237" s="161">
        <v>0</v>
      </c>
      <c r="L237" s="161">
        <v>0</v>
      </c>
      <c r="M237" s="385">
        <f>N237+O237</f>
        <v>0</v>
      </c>
      <c r="N237" s="385">
        <v>0</v>
      </c>
      <c r="O237" s="385">
        <v>0</v>
      </c>
      <c r="P237" s="162"/>
      <c r="Q237" s="162"/>
      <c r="R237" s="162"/>
      <c r="S237" s="164">
        <f>T237+U237</f>
        <v>0</v>
      </c>
      <c r="T237" s="164">
        <v>0</v>
      </c>
      <c r="U237" s="164">
        <v>0</v>
      </c>
      <c r="V237" s="164">
        <f>W237+X237</f>
        <v>0</v>
      </c>
      <c r="W237" s="164">
        <v>0</v>
      </c>
      <c r="X237" s="327">
        <v>0</v>
      </c>
      <c r="Y237" s="164">
        <f>Z237+AA237</f>
        <v>0</v>
      </c>
      <c r="Z237" s="164">
        <v>0</v>
      </c>
      <c r="AA237" s="327">
        <v>0</v>
      </c>
      <c r="AB237" s="192"/>
    </row>
    <row r="238" spans="1:28" s="194" customFormat="1" ht="11.45" customHeight="1" x14ac:dyDescent="0.15">
      <c r="A238" s="268"/>
      <c r="B238" s="239"/>
      <c r="C238" s="239"/>
      <c r="D238" s="269"/>
      <c r="E238" s="271" t="s">
        <v>489</v>
      </c>
      <c r="F238" s="100" t="s">
        <v>490</v>
      </c>
      <c r="G238" s="161">
        <f>H238+I238</f>
        <v>0</v>
      </c>
      <c r="H238" s="161">
        <v>0</v>
      </c>
      <c r="I238" s="161">
        <v>0</v>
      </c>
      <c r="J238" s="161">
        <f>K238+L238</f>
        <v>0</v>
      </c>
      <c r="K238" s="161">
        <v>0</v>
      </c>
      <c r="L238" s="161">
        <v>0</v>
      </c>
      <c r="M238" s="385">
        <f>N238+O238</f>
        <v>0</v>
      </c>
      <c r="N238" s="385">
        <v>0</v>
      </c>
      <c r="O238" s="385">
        <v>0</v>
      </c>
      <c r="P238" s="162"/>
      <c r="Q238" s="162"/>
      <c r="R238" s="162"/>
      <c r="S238" s="164">
        <f>T238+U238</f>
        <v>0</v>
      </c>
      <c r="T238" s="164">
        <v>0</v>
      </c>
      <c r="U238" s="164">
        <v>0</v>
      </c>
      <c r="V238" s="164">
        <f>W238+X238</f>
        <v>0</v>
      </c>
      <c r="W238" s="164">
        <v>0</v>
      </c>
      <c r="X238" s="327">
        <v>0</v>
      </c>
      <c r="Y238" s="164">
        <f>Z238+AA238</f>
        <v>0</v>
      </c>
      <c r="Z238" s="164">
        <v>0</v>
      </c>
      <c r="AA238" s="327">
        <v>0</v>
      </c>
      <c r="AB238" s="192"/>
    </row>
    <row r="239" spans="1:28" s="194" customFormat="1" ht="11.45" customHeight="1" x14ac:dyDescent="0.15">
      <c r="A239" s="268"/>
      <c r="B239" s="239"/>
      <c r="C239" s="239"/>
      <c r="D239" s="269"/>
      <c r="E239" s="276" t="s">
        <v>34</v>
      </c>
      <c r="F239" s="100">
        <v>4234</v>
      </c>
      <c r="G239" s="161">
        <f>H239+I239</f>
        <v>0</v>
      </c>
      <c r="H239" s="161">
        <v>0</v>
      </c>
      <c r="I239" s="161">
        <v>0</v>
      </c>
      <c r="J239" s="161">
        <f>K239+L239</f>
        <v>0</v>
      </c>
      <c r="K239" s="161">
        <v>0</v>
      </c>
      <c r="L239" s="161">
        <v>0</v>
      </c>
      <c r="M239" s="385">
        <f>N239+O239</f>
        <v>0</v>
      </c>
      <c r="N239" s="385">
        <v>0</v>
      </c>
      <c r="O239" s="385">
        <v>0</v>
      </c>
      <c r="P239" s="162"/>
      <c r="Q239" s="162"/>
      <c r="R239" s="162"/>
      <c r="S239" s="164">
        <f>T239+U239</f>
        <v>0</v>
      </c>
      <c r="T239" s="164">
        <v>0</v>
      </c>
      <c r="U239" s="164">
        <v>0</v>
      </c>
      <c r="V239" s="164">
        <f>W239+X239</f>
        <v>0</v>
      </c>
      <c r="W239" s="164">
        <v>0</v>
      </c>
      <c r="X239" s="327">
        <v>0</v>
      </c>
      <c r="Y239" s="164">
        <f>Z239+AA239</f>
        <v>0</v>
      </c>
      <c r="Z239" s="164">
        <v>0</v>
      </c>
      <c r="AA239" s="327">
        <v>0</v>
      </c>
      <c r="AB239" s="192"/>
    </row>
    <row r="240" spans="1:28" s="194" customFormat="1" ht="11.45" customHeight="1" x14ac:dyDescent="0.15">
      <c r="A240" s="268"/>
      <c r="B240" s="239"/>
      <c r="C240" s="239"/>
      <c r="D240" s="269"/>
      <c r="E240" s="271" t="s">
        <v>592</v>
      </c>
      <c r="F240" s="100" t="s">
        <v>591</v>
      </c>
      <c r="G240" s="161">
        <f>H240+I240</f>
        <v>0</v>
      </c>
      <c r="H240" s="161">
        <v>0</v>
      </c>
      <c r="I240" s="161">
        <v>0</v>
      </c>
      <c r="J240" s="161">
        <f>K240+L240</f>
        <v>0</v>
      </c>
      <c r="K240" s="161">
        <v>0</v>
      </c>
      <c r="L240" s="161">
        <v>0</v>
      </c>
      <c r="M240" s="385">
        <f>N240+O240</f>
        <v>0</v>
      </c>
      <c r="N240" s="385">
        <v>0</v>
      </c>
      <c r="O240" s="385">
        <v>0</v>
      </c>
      <c r="P240" s="162"/>
      <c r="Q240" s="162"/>
      <c r="R240" s="162"/>
      <c r="S240" s="164">
        <f>T240+U240</f>
        <v>0</v>
      </c>
      <c r="T240" s="164">
        <v>0</v>
      </c>
      <c r="U240" s="164">
        <v>0</v>
      </c>
      <c r="V240" s="164">
        <f>W240+X240</f>
        <v>0</v>
      </c>
      <c r="W240" s="164">
        <v>0</v>
      </c>
      <c r="X240" s="327">
        <v>0</v>
      </c>
      <c r="Y240" s="164">
        <f>Z240+AA240</f>
        <v>0</v>
      </c>
      <c r="Z240" s="164">
        <v>0</v>
      </c>
      <c r="AA240" s="327">
        <v>0</v>
      </c>
      <c r="AB240" s="192"/>
    </row>
    <row r="241" spans="1:28" s="265" customFormat="1" ht="25.5" customHeight="1" x14ac:dyDescent="0.15">
      <c r="A241" s="291" t="s">
        <v>324</v>
      </c>
      <c r="B241" s="292" t="s">
        <v>298</v>
      </c>
      <c r="C241" s="292" t="s">
        <v>325</v>
      </c>
      <c r="D241" s="86" t="s">
        <v>264</v>
      </c>
      <c r="E241" s="263" t="s">
        <v>326</v>
      </c>
      <c r="F241" s="86"/>
      <c r="G241" s="86">
        <f>G245+G247+G249+G251+G255+G259+G261+G263+G267+G270+G272+G274</f>
        <v>-29616.989999999998</v>
      </c>
      <c r="H241" s="86">
        <f>H243</f>
        <v>0</v>
      </c>
      <c r="I241" s="86">
        <f>I243</f>
        <v>-29616.989999999998</v>
      </c>
      <c r="J241" s="86">
        <f t="shared" ref="J241:O241" si="179">J243</f>
        <v>-46000</v>
      </c>
      <c r="K241" s="86">
        <f t="shared" si="179"/>
        <v>0</v>
      </c>
      <c r="L241" s="86">
        <f t="shared" si="179"/>
        <v>-46000</v>
      </c>
      <c r="M241" s="397">
        <f t="shared" si="179"/>
        <v>-15000</v>
      </c>
      <c r="N241" s="397">
        <f t="shared" si="179"/>
        <v>0</v>
      </c>
      <c r="O241" s="397">
        <f t="shared" si="179"/>
        <v>-15000</v>
      </c>
      <c r="P241" s="86"/>
      <c r="Q241" s="86"/>
      <c r="R241" s="86"/>
      <c r="S241" s="86">
        <f t="shared" ref="S241:AA241" si="180">S243</f>
        <v>-15000</v>
      </c>
      <c r="T241" s="86">
        <f t="shared" si="180"/>
        <v>0</v>
      </c>
      <c r="U241" s="86">
        <f t="shared" si="180"/>
        <v>-15000</v>
      </c>
      <c r="V241" s="86">
        <f t="shared" ref="V241:X241" si="181">V243</f>
        <v>-15000</v>
      </c>
      <c r="W241" s="86">
        <f t="shared" si="181"/>
        <v>0</v>
      </c>
      <c r="X241" s="426">
        <f t="shared" si="181"/>
        <v>-15000</v>
      </c>
      <c r="Y241" s="86">
        <f t="shared" si="180"/>
        <v>-15000</v>
      </c>
      <c r="Z241" s="86">
        <f t="shared" si="180"/>
        <v>0</v>
      </c>
      <c r="AA241" s="426">
        <f t="shared" si="180"/>
        <v>-15000</v>
      </c>
      <c r="AB241" s="264"/>
    </row>
    <row r="242" spans="1:28" s="222" customFormat="1" ht="12.75" customHeight="1" x14ac:dyDescent="0.15">
      <c r="A242" s="261"/>
      <c r="B242" s="153"/>
      <c r="C242" s="153"/>
      <c r="D242" s="85"/>
      <c r="E242" s="262" t="s">
        <v>269</v>
      </c>
      <c r="F242" s="85"/>
      <c r="G242" s="85"/>
      <c r="H242" s="85"/>
      <c r="I242" s="85"/>
      <c r="J242" s="85"/>
      <c r="K242" s="85"/>
      <c r="L242" s="85"/>
      <c r="M242" s="399"/>
      <c r="N242" s="399"/>
      <c r="O242" s="399"/>
      <c r="P242" s="85"/>
      <c r="Q242" s="85"/>
      <c r="R242" s="85"/>
      <c r="S242" s="85"/>
      <c r="T242" s="85"/>
      <c r="U242" s="85"/>
      <c r="V242" s="85"/>
      <c r="W242" s="85"/>
      <c r="X242" s="428"/>
      <c r="Y242" s="85"/>
      <c r="Z242" s="85"/>
      <c r="AA242" s="428"/>
      <c r="AB242" s="195"/>
    </row>
    <row r="243" spans="1:28" s="222" customFormat="1" ht="12.75" customHeight="1" x14ac:dyDescent="0.15">
      <c r="A243" s="196" t="s">
        <v>327</v>
      </c>
      <c r="B243" s="197" t="s">
        <v>298</v>
      </c>
      <c r="C243" s="197" t="s">
        <v>325</v>
      </c>
      <c r="D243" s="197" t="s">
        <v>267</v>
      </c>
      <c r="E243" s="262" t="s">
        <v>326</v>
      </c>
      <c r="F243" s="85"/>
      <c r="G243" s="161">
        <f t="shared" ref="G243:L243" si="182">G245+G247+G249+G251+G255</f>
        <v>-29616.989999999998</v>
      </c>
      <c r="H243" s="161">
        <f t="shared" si="182"/>
        <v>0</v>
      </c>
      <c r="I243" s="161">
        <f t="shared" si="182"/>
        <v>-29616.989999999998</v>
      </c>
      <c r="J243" s="161">
        <f t="shared" si="182"/>
        <v>-46000</v>
      </c>
      <c r="K243" s="161">
        <f t="shared" si="182"/>
        <v>0</v>
      </c>
      <c r="L243" s="161">
        <f t="shared" si="182"/>
        <v>-46000</v>
      </c>
      <c r="M243" s="391">
        <f>M245+M247+M249+M251+M255</f>
        <v>-15000</v>
      </c>
      <c r="N243" s="391">
        <f>N245+N247+N249+N251+N255</f>
        <v>0</v>
      </c>
      <c r="O243" s="391">
        <f>O245+O247+O249+O251+O255</f>
        <v>-15000</v>
      </c>
      <c r="P243" s="162"/>
      <c r="Q243" s="162"/>
      <c r="R243" s="162"/>
      <c r="S243" s="161">
        <f t="shared" ref="S243:AA243" si="183">S245+S247+S249+S251+S255</f>
        <v>-15000</v>
      </c>
      <c r="T243" s="161">
        <f t="shared" si="183"/>
        <v>0</v>
      </c>
      <c r="U243" s="161">
        <f t="shared" si="183"/>
        <v>-15000</v>
      </c>
      <c r="V243" s="161">
        <f t="shared" ref="V243:X243" si="184">V245+V247+V249+V251+V255</f>
        <v>-15000</v>
      </c>
      <c r="W243" s="161">
        <f t="shared" si="184"/>
        <v>0</v>
      </c>
      <c r="X243" s="414">
        <f t="shared" si="184"/>
        <v>-15000</v>
      </c>
      <c r="Y243" s="161">
        <f t="shared" si="183"/>
        <v>-15000</v>
      </c>
      <c r="Z243" s="161">
        <f t="shared" si="183"/>
        <v>0</v>
      </c>
      <c r="AA243" s="414">
        <f t="shared" si="183"/>
        <v>-15000</v>
      </c>
      <c r="AB243" s="195"/>
    </row>
    <row r="244" spans="1:28" s="222" customFormat="1" ht="12.75" customHeight="1" x14ac:dyDescent="0.15">
      <c r="A244" s="261"/>
      <c r="B244" s="153"/>
      <c r="C244" s="153"/>
      <c r="D244" s="85"/>
      <c r="E244" s="262" t="s">
        <v>74</v>
      </c>
      <c r="F244" s="85"/>
      <c r="G244" s="85"/>
      <c r="H244" s="85"/>
      <c r="I244" s="85"/>
      <c r="J244" s="85"/>
      <c r="K244" s="85"/>
      <c r="L244" s="85"/>
      <c r="M244" s="393"/>
      <c r="N244" s="393"/>
      <c r="O244" s="393"/>
      <c r="P244" s="224"/>
      <c r="Q244" s="224"/>
      <c r="R244" s="224"/>
      <c r="S244" s="224"/>
      <c r="T244" s="224"/>
      <c r="U244" s="224"/>
      <c r="V244" s="224"/>
      <c r="W244" s="224"/>
      <c r="X244" s="423"/>
      <c r="Y244" s="224"/>
      <c r="Z244" s="224"/>
      <c r="AA244" s="423"/>
      <c r="AB244" s="195"/>
    </row>
    <row r="245" spans="1:28" s="194" customFormat="1" ht="13.15" customHeight="1" x14ac:dyDescent="0.15">
      <c r="A245" s="268"/>
      <c r="B245" s="239"/>
      <c r="C245" s="239"/>
      <c r="D245" s="269"/>
      <c r="E245" s="263" t="s">
        <v>726</v>
      </c>
      <c r="F245" s="86"/>
      <c r="G245" s="86">
        <f t="shared" ref="G245:AA245" si="185">G246</f>
        <v>0</v>
      </c>
      <c r="H245" s="86">
        <f t="shared" si="185"/>
        <v>0</v>
      </c>
      <c r="I245" s="86">
        <f t="shared" si="185"/>
        <v>0</v>
      </c>
      <c r="J245" s="86">
        <f t="shared" si="185"/>
        <v>0</v>
      </c>
      <c r="K245" s="86">
        <f t="shared" si="185"/>
        <v>0</v>
      </c>
      <c r="L245" s="86">
        <f t="shared" si="185"/>
        <v>0</v>
      </c>
      <c r="M245" s="397">
        <f t="shared" si="185"/>
        <v>0</v>
      </c>
      <c r="N245" s="397">
        <f t="shared" si="185"/>
        <v>0</v>
      </c>
      <c r="O245" s="397">
        <f t="shared" si="185"/>
        <v>0</v>
      </c>
      <c r="P245" s="86"/>
      <c r="Q245" s="86"/>
      <c r="R245" s="86"/>
      <c r="S245" s="86">
        <f t="shared" si="185"/>
        <v>0</v>
      </c>
      <c r="T245" s="86">
        <f t="shared" si="185"/>
        <v>0</v>
      </c>
      <c r="U245" s="86">
        <f t="shared" si="185"/>
        <v>0</v>
      </c>
      <c r="V245" s="86">
        <f t="shared" si="185"/>
        <v>0</v>
      </c>
      <c r="W245" s="86">
        <f t="shared" si="185"/>
        <v>0</v>
      </c>
      <c r="X245" s="426">
        <f t="shared" si="185"/>
        <v>0</v>
      </c>
      <c r="Y245" s="86">
        <f t="shared" si="185"/>
        <v>0</v>
      </c>
      <c r="Z245" s="86">
        <f t="shared" si="185"/>
        <v>0</v>
      </c>
      <c r="AA245" s="426">
        <f t="shared" si="185"/>
        <v>0</v>
      </c>
      <c r="AB245" s="192"/>
    </row>
    <row r="246" spans="1:28" s="194" customFormat="1" ht="13.15" customHeight="1" x14ac:dyDescent="0.15">
      <c r="A246" s="268"/>
      <c r="B246" s="239"/>
      <c r="C246" s="239"/>
      <c r="D246" s="269"/>
      <c r="E246" s="271" t="s">
        <v>489</v>
      </c>
      <c r="F246" s="100" t="s">
        <v>490</v>
      </c>
      <c r="G246" s="161">
        <v>0</v>
      </c>
      <c r="H246" s="161">
        <v>0</v>
      </c>
      <c r="I246" s="161">
        <v>0</v>
      </c>
      <c r="J246" s="161">
        <v>0</v>
      </c>
      <c r="K246" s="161">
        <v>0</v>
      </c>
      <c r="L246" s="161">
        <v>0</v>
      </c>
      <c r="M246" s="393"/>
      <c r="N246" s="393"/>
      <c r="O246" s="393"/>
      <c r="P246" s="224"/>
      <c r="Q246" s="224"/>
      <c r="R246" s="224"/>
      <c r="S246" s="224"/>
      <c r="T246" s="224"/>
      <c r="U246" s="224"/>
      <c r="V246" s="224"/>
      <c r="W246" s="224"/>
      <c r="X246" s="423"/>
      <c r="Y246" s="224"/>
      <c r="Z246" s="224"/>
      <c r="AA246" s="423"/>
      <c r="AB246" s="192"/>
    </row>
    <row r="247" spans="1:28" s="194" customFormat="1" ht="60.75" customHeight="1" x14ac:dyDescent="0.15">
      <c r="A247" s="268"/>
      <c r="B247" s="239"/>
      <c r="C247" s="239"/>
      <c r="D247" s="269"/>
      <c r="E247" s="263" t="s">
        <v>727</v>
      </c>
      <c r="F247" s="86"/>
      <c r="G247" s="86">
        <f t="shared" ref="G247:AA247" si="186">G248</f>
        <v>0</v>
      </c>
      <c r="H247" s="86">
        <f t="shared" si="186"/>
        <v>0</v>
      </c>
      <c r="I247" s="86">
        <f t="shared" si="186"/>
        <v>0</v>
      </c>
      <c r="J247" s="86">
        <f t="shared" si="186"/>
        <v>0</v>
      </c>
      <c r="K247" s="86">
        <f t="shared" si="186"/>
        <v>0</v>
      </c>
      <c r="L247" s="86">
        <f t="shared" si="186"/>
        <v>0</v>
      </c>
      <c r="M247" s="397">
        <f t="shared" si="186"/>
        <v>0</v>
      </c>
      <c r="N247" s="397">
        <f t="shared" si="186"/>
        <v>0</v>
      </c>
      <c r="O247" s="397">
        <f t="shared" si="186"/>
        <v>0</v>
      </c>
      <c r="P247" s="86"/>
      <c r="Q247" s="86"/>
      <c r="R247" s="86"/>
      <c r="S247" s="86">
        <f t="shared" si="186"/>
        <v>0</v>
      </c>
      <c r="T247" s="86">
        <f t="shared" si="186"/>
        <v>0</v>
      </c>
      <c r="U247" s="86">
        <f t="shared" si="186"/>
        <v>0</v>
      </c>
      <c r="V247" s="86">
        <f t="shared" si="186"/>
        <v>0</v>
      </c>
      <c r="W247" s="86">
        <f t="shared" si="186"/>
        <v>0</v>
      </c>
      <c r="X247" s="426">
        <f t="shared" si="186"/>
        <v>0</v>
      </c>
      <c r="Y247" s="86">
        <f t="shared" si="186"/>
        <v>0</v>
      </c>
      <c r="Z247" s="86">
        <f t="shared" si="186"/>
        <v>0</v>
      </c>
      <c r="AA247" s="426">
        <f t="shared" si="186"/>
        <v>0</v>
      </c>
      <c r="AB247" s="192"/>
    </row>
    <row r="248" spans="1:28" s="194" customFormat="1" ht="24" customHeight="1" x14ac:dyDescent="0.15">
      <c r="A248" s="268"/>
      <c r="B248" s="239"/>
      <c r="C248" s="239"/>
      <c r="D248" s="269"/>
      <c r="E248" s="271" t="s">
        <v>536</v>
      </c>
      <c r="F248" s="100" t="s">
        <v>537</v>
      </c>
      <c r="G248" s="161">
        <v>0</v>
      </c>
      <c r="H248" s="161">
        <v>0</v>
      </c>
      <c r="I248" s="161">
        <v>0</v>
      </c>
      <c r="J248" s="161">
        <v>0</v>
      </c>
      <c r="K248" s="161">
        <v>0</v>
      </c>
      <c r="L248" s="161">
        <v>0</v>
      </c>
      <c r="M248" s="385">
        <f>N248+O248</f>
        <v>0</v>
      </c>
      <c r="N248" s="385">
        <v>0</v>
      </c>
      <c r="O248" s="385">
        <v>0</v>
      </c>
      <c r="P248" s="162"/>
      <c r="Q248" s="162"/>
      <c r="R248" s="162"/>
      <c r="S248" s="164">
        <f>T248+U248</f>
        <v>0</v>
      </c>
      <c r="T248" s="164">
        <v>0</v>
      </c>
      <c r="U248" s="164">
        <v>0</v>
      </c>
      <c r="V248" s="164">
        <f>W248+X248</f>
        <v>0</v>
      </c>
      <c r="W248" s="164">
        <v>0</v>
      </c>
      <c r="X248" s="327">
        <v>0</v>
      </c>
      <c r="Y248" s="164">
        <f>Z248+AA248</f>
        <v>0</v>
      </c>
      <c r="Z248" s="164">
        <v>0</v>
      </c>
      <c r="AA248" s="327">
        <v>0</v>
      </c>
      <c r="AB248" s="192"/>
    </row>
    <row r="249" spans="1:28" s="194" customFormat="1" ht="25.5" customHeight="1" x14ac:dyDescent="0.15">
      <c r="A249" s="268"/>
      <c r="B249" s="239"/>
      <c r="C249" s="239"/>
      <c r="D249" s="269"/>
      <c r="E249" s="263" t="s">
        <v>728</v>
      </c>
      <c r="F249" s="86"/>
      <c r="G249" s="86">
        <f t="shared" ref="G249:AA249" si="187">G250</f>
        <v>0</v>
      </c>
      <c r="H249" s="86">
        <f t="shared" si="187"/>
        <v>0</v>
      </c>
      <c r="I249" s="86">
        <f t="shared" si="187"/>
        <v>0</v>
      </c>
      <c r="J249" s="86">
        <f t="shared" si="187"/>
        <v>0</v>
      </c>
      <c r="K249" s="86">
        <f t="shared" si="187"/>
        <v>0</v>
      </c>
      <c r="L249" s="86">
        <f t="shared" si="187"/>
        <v>0</v>
      </c>
      <c r="M249" s="397">
        <f t="shared" si="187"/>
        <v>0</v>
      </c>
      <c r="N249" s="397">
        <f t="shared" si="187"/>
        <v>0</v>
      </c>
      <c r="O249" s="397">
        <f t="shared" si="187"/>
        <v>0</v>
      </c>
      <c r="P249" s="86"/>
      <c r="Q249" s="86"/>
      <c r="R249" s="86"/>
      <c r="S249" s="86">
        <f t="shared" si="187"/>
        <v>0</v>
      </c>
      <c r="T249" s="86">
        <f t="shared" si="187"/>
        <v>0</v>
      </c>
      <c r="U249" s="86">
        <f t="shared" si="187"/>
        <v>0</v>
      </c>
      <c r="V249" s="86">
        <f t="shared" si="187"/>
        <v>0</v>
      </c>
      <c r="W249" s="86">
        <f t="shared" si="187"/>
        <v>0</v>
      </c>
      <c r="X249" s="426">
        <f t="shared" si="187"/>
        <v>0</v>
      </c>
      <c r="Y249" s="86">
        <f t="shared" si="187"/>
        <v>0</v>
      </c>
      <c r="Z249" s="86">
        <f t="shared" si="187"/>
        <v>0</v>
      </c>
      <c r="AA249" s="426">
        <f t="shared" si="187"/>
        <v>0</v>
      </c>
      <c r="AB249" s="192"/>
    </row>
    <row r="250" spans="1:28" s="194" customFormat="1" ht="24" customHeight="1" x14ac:dyDescent="0.15">
      <c r="A250" s="268"/>
      <c r="B250" s="239"/>
      <c r="C250" s="239"/>
      <c r="D250" s="269"/>
      <c r="E250" s="271" t="s">
        <v>524</v>
      </c>
      <c r="F250" s="100" t="s">
        <v>525</v>
      </c>
      <c r="G250" s="161">
        <v>0</v>
      </c>
      <c r="H250" s="161">
        <v>0</v>
      </c>
      <c r="I250" s="161">
        <v>0</v>
      </c>
      <c r="J250" s="161">
        <v>0</v>
      </c>
      <c r="K250" s="161">
        <v>0</v>
      </c>
      <c r="L250" s="161">
        <v>0</v>
      </c>
      <c r="M250" s="385">
        <f>N250+O250</f>
        <v>0</v>
      </c>
      <c r="N250" s="385">
        <v>0</v>
      </c>
      <c r="O250" s="385">
        <v>0</v>
      </c>
      <c r="P250" s="162"/>
      <c r="Q250" s="162"/>
      <c r="R250" s="162"/>
      <c r="S250" s="164">
        <f>T250+U250</f>
        <v>0</v>
      </c>
      <c r="T250" s="164">
        <v>0</v>
      </c>
      <c r="U250" s="164">
        <v>0</v>
      </c>
      <c r="V250" s="164">
        <f>W250+X250</f>
        <v>0</v>
      </c>
      <c r="W250" s="164">
        <v>0</v>
      </c>
      <c r="X250" s="327">
        <v>0</v>
      </c>
      <c r="Y250" s="164">
        <f>Z250+AA250</f>
        <v>0</v>
      </c>
      <c r="Z250" s="164">
        <v>0</v>
      </c>
      <c r="AA250" s="327">
        <v>0</v>
      </c>
      <c r="AB250" s="192"/>
    </row>
    <row r="251" spans="1:28" s="194" customFormat="1" ht="34.15" customHeight="1" x14ac:dyDescent="0.15">
      <c r="A251" s="268"/>
      <c r="B251" s="239"/>
      <c r="C251" s="239"/>
      <c r="D251" s="269"/>
      <c r="E251" s="263" t="s">
        <v>729</v>
      </c>
      <c r="F251" s="86"/>
      <c r="G251" s="86">
        <f t="shared" ref="G251:O251" si="188">SUM(G252:G254)</f>
        <v>0</v>
      </c>
      <c r="H251" s="86">
        <f t="shared" si="188"/>
        <v>0</v>
      </c>
      <c r="I251" s="86">
        <f t="shared" si="188"/>
        <v>0</v>
      </c>
      <c r="J251" s="86">
        <f t="shared" si="188"/>
        <v>0</v>
      </c>
      <c r="K251" s="86">
        <f t="shared" si="188"/>
        <v>0</v>
      </c>
      <c r="L251" s="86">
        <f t="shared" si="188"/>
        <v>0</v>
      </c>
      <c r="M251" s="397">
        <f t="shared" si="188"/>
        <v>0</v>
      </c>
      <c r="N251" s="397">
        <f t="shared" si="188"/>
        <v>0</v>
      </c>
      <c r="O251" s="397">
        <f t="shared" si="188"/>
        <v>0</v>
      </c>
      <c r="P251" s="86"/>
      <c r="Q251" s="86"/>
      <c r="R251" s="86"/>
      <c r="S251" s="86">
        <f t="shared" ref="S251:AA251" si="189">SUM(S252:S254)</f>
        <v>0</v>
      </c>
      <c r="T251" s="86">
        <f t="shared" si="189"/>
        <v>0</v>
      </c>
      <c r="U251" s="86">
        <f t="shared" si="189"/>
        <v>0</v>
      </c>
      <c r="V251" s="86">
        <f t="shared" ref="V251:X251" si="190">SUM(V252:V254)</f>
        <v>0</v>
      </c>
      <c r="W251" s="86">
        <f t="shared" si="190"/>
        <v>0</v>
      </c>
      <c r="X251" s="426">
        <f t="shared" si="190"/>
        <v>0</v>
      </c>
      <c r="Y251" s="86">
        <f t="shared" si="189"/>
        <v>0</v>
      </c>
      <c r="Z251" s="86">
        <f t="shared" si="189"/>
        <v>0</v>
      </c>
      <c r="AA251" s="426">
        <f t="shared" si="189"/>
        <v>0</v>
      </c>
      <c r="AB251" s="192"/>
    </row>
    <row r="252" spans="1:28" s="194" customFormat="1" ht="15" customHeight="1" x14ac:dyDescent="0.15">
      <c r="A252" s="268"/>
      <c r="B252" s="239"/>
      <c r="C252" s="239"/>
      <c r="D252" s="269"/>
      <c r="E252" s="271" t="s">
        <v>542</v>
      </c>
      <c r="F252" s="100" t="s">
        <v>543</v>
      </c>
      <c r="G252" s="161">
        <v>0</v>
      </c>
      <c r="H252" s="161">
        <v>0</v>
      </c>
      <c r="I252" s="161">
        <v>0</v>
      </c>
      <c r="J252" s="161">
        <v>0</v>
      </c>
      <c r="K252" s="161">
        <v>0</v>
      </c>
      <c r="L252" s="161">
        <v>0</v>
      </c>
      <c r="M252" s="385">
        <f>N252+O252</f>
        <v>0</v>
      </c>
      <c r="N252" s="385">
        <v>0</v>
      </c>
      <c r="O252" s="385">
        <v>0</v>
      </c>
      <c r="P252" s="162"/>
      <c r="Q252" s="162"/>
      <c r="R252" s="162"/>
      <c r="S252" s="164">
        <f>T252+U252</f>
        <v>0</v>
      </c>
      <c r="T252" s="164">
        <v>0</v>
      </c>
      <c r="U252" s="164">
        <v>0</v>
      </c>
      <c r="V252" s="164">
        <f>W252+X252</f>
        <v>0</v>
      </c>
      <c r="W252" s="164">
        <v>0</v>
      </c>
      <c r="X252" s="327">
        <v>0</v>
      </c>
      <c r="Y252" s="164">
        <f>Z252+AA252</f>
        <v>0</v>
      </c>
      <c r="Z252" s="164">
        <v>0</v>
      </c>
      <c r="AA252" s="327">
        <v>0</v>
      </c>
      <c r="AB252" s="192"/>
    </row>
    <row r="253" spans="1:28" s="194" customFormat="1" ht="15" customHeight="1" x14ac:dyDescent="0.15">
      <c r="A253" s="268"/>
      <c r="B253" s="239"/>
      <c r="C253" s="239"/>
      <c r="D253" s="269"/>
      <c r="E253" s="271" t="s">
        <v>547</v>
      </c>
      <c r="F253" s="100" t="s">
        <v>548</v>
      </c>
      <c r="G253" s="161">
        <v>0</v>
      </c>
      <c r="H253" s="161">
        <v>0</v>
      </c>
      <c r="I253" s="161">
        <v>0</v>
      </c>
      <c r="J253" s="161">
        <v>0</v>
      </c>
      <c r="K253" s="161">
        <v>0</v>
      </c>
      <c r="L253" s="161">
        <v>0</v>
      </c>
      <c r="M253" s="385">
        <f>N253+O253</f>
        <v>0</v>
      </c>
      <c r="N253" s="385">
        <v>0</v>
      </c>
      <c r="O253" s="385">
        <v>0</v>
      </c>
      <c r="P253" s="162"/>
      <c r="Q253" s="162"/>
      <c r="R253" s="162"/>
      <c r="S253" s="164">
        <f>T253+U253</f>
        <v>0</v>
      </c>
      <c r="T253" s="164">
        <v>0</v>
      </c>
      <c r="U253" s="164">
        <v>0</v>
      </c>
      <c r="V253" s="164">
        <f>W253+X253</f>
        <v>0</v>
      </c>
      <c r="W253" s="164">
        <v>0</v>
      </c>
      <c r="X253" s="327">
        <v>0</v>
      </c>
      <c r="Y253" s="164">
        <f>Z253+AA253</f>
        <v>0</v>
      </c>
      <c r="Z253" s="164">
        <v>0</v>
      </c>
      <c r="AA253" s="327">
        <v>0</v>
      </c>
      <c r="AB253" s="192"/>
    </row>
    <row r="254" spans="1:28" s="194" customFormat="1" ht="25.15" customHeight="1" x14ac:dyDescent="0.15">
      <c r="A254" s="268"/>
      <c r="B254" s="239"/>
      <c r="C254" s="239"/>
      <c r="D254" s="269"/>
      <c r="E254" s="271" t="s">
        <v>564</v>
      </c>
      <c r="F254" s="100" t="s">
        <v>565</v>
      </c>
      <c r="G254" s="161">
        <v>0</v>
      </c>
      <c r="H254" s="161">
        <v>0</v>
      </c>
      <c r="I254" s="161">
        <v>0</v>
      </c>
      <c r="J254" s="161">
        <v>0</v>
      </c>
      <c r="K254" s="161">
        <v>0</v>
      </c>
      <c r="L254" s="161">
        <v>0</v>
      </c>
      <c r="M254" s="385">
        <f>N254+O254</f>
        <v>0</v>
      </c>
      <c r="N254" s="385">
        <v>0</v>
      </c>
      <c r="O254" s="385">
        <v>0</v>
      </c>
      <c r="P254" s="162"/>
      <c r="Q254" s="162"/>
      <c r="R254" s="162"/>
      <c r="S254" s="164">
        <f>T254+U254</f>
        <v>0</v>
      </c>
      <c r="T254" s="164">
        <v>0</v>
      </c>
      <c r="U254" s="164">
        <v>0</v>
      </c>
      <c r="V254" s="164">
        <f>W254+X254</f>
        <v>0</v>
      </c>
      <c r="W254" s="164">
        <v>0</v>
      </c>
      <c r="X254" s="327">
        <v>0</v>
      </c>
      <c r="Y254" s="164">
        <f>Z254+AA254</f>
        <v>0</v>
      </c>
      <c r="Z254" s="164">
        <v>0</v>
      </c>
      <c r="AA254" s="327">
        <v>0</v>
      </c>
      <c r="AB254" s="192"/>
    </row>
    <row r="255" spans="1:28" s="194" customFormat="1" ht="25.5" customHeight="1" x14ac:dyDescent="0.15">
      <c r="A255" s="268"/>
      <c r="B255" s="239"/>
      <c r="C255" s="239"/>
      <c r="D255" s="269"/>
      <c r="E255" s="263" t="s">
        <v>730</v>
      </c>
      <c r="F255" s="86"/>
      <c r="G255" s="86">
        <f t="shared" ref="G255:O255" si="191">SUM(G256:G258)</f>
        <v>-29616.989999999998</v>
      </c>
      <c r="H255" s="86">
        <f t="shared" si="191"/>
        <v>0</v>
      </c>
      <c r="I255" s="86">
        <f t="shared" si="191"/>
        <v>-29616.989999999998</v>
      </c>
      <c r="J255" s="86">
        <f t="shared" si="191"/>
        <v>-46000</v>
      </c>
      <c r="K255" s="86">
        <f t="shared" si="191"/>
        <v>0</v>
      </c>
      <c r="L255" s="86">
        <f t="shared" si="191"/>
        <v>-46000</v>
      </c>
      <c r="M255" s="397">
        <f t="shared" si="191"/>
        <v>-15000</v>
      </c>
      <c r="N255" s="397">
        <f t="shared" si="191"/>
        <v>0</v>
      </c>
      <c r="O255" s="397">
        <f t="shared" si="191"/>
        <v>-15000</v>
      </c>
      <c r="P255" s="86"/>
      <c r="Q255" s="86"/>
      <c r="R255" s="86"/>
      <c r="S255" s="86">
        <f t="shared" ref="S255:AA255" si="192">SUM(S256:S258)</f>
        <v>-15000</v>
      </c>
      <c r="T255" s="86">
        <f t="shared" si="192"/>
        <v>0</v>
      </c>
      <c r="U255" s="86">
        <f t="shared" si="192"/>
        <v>-15000</v>
      </c>
      <c r="V255" s="86">
        <f t="shared" ref="V255:X255" si="193">SUM(V256:V258)</f>
        <v>-15000</v>
      </c>
      <c r="W255" s="86">
        <f t="shared" si="193"/>
        <v>0</v>
      </c>
      <c r="X255" s="426">
        <f t="shared" si="193"/>
        <v>-15000</v>
      </c>
      <c r="Y255" s="86">
        <f t="shared" si="192"/>
        <v>-15000</v>
      </c>
      <c r="Z255" s="86">
        <f t="shared" si="192"/>
        <v>0</v>
      </c>
      <c r="AA255" s="426">
        <f t="shared" si="192"/>
        <v>-15000</v>
      </c>
      <c r="AB255" s="192"/>
    </row>
    <row r="256" spans="1:28" s="222" customFormat="1" ht="12.75" customHeight="1" x14ac:dyDescent="0.15">
      <c r="A256" s="261"/>
      <c r="B256" s="153"/>
      <c r="C256" s="153"/>
      <c r="D256" s="85"/>
      <c r="E256" s="262" t="s">
        <v>613</v>
      </c>
      <c r="F256" s="197" t="s">
        <v>614</v>
      </c>
      <c r="G256" s="161">
        <v>0</v>
      </c>
      <c r="H256" s="161">
        <v>0</v>
      </c>
      <c r="I256" s="161">
        <v>0</v>
      </c>
      <c r="J256" s="88">
        <f>K256+L256</f>
        <v>0</v>
      </c>
      <c r="K256" s="88">
        <v>0</v>
      </c>
      <c r="L256" s="88">
        <v>0</v>
      </c>
      <c r="M256" s="385">
        <f>N256+O256</f>
        <v>0</v>
      </c>
      <c r="N256" s="385">
        <v>0</v>
      </c>
      <c r="O256" s="385">
        <v>0</v>
      </c>
      <c r="P256" s="162"/>
      <c r="Q256" s="162"/>
      <c r="R256" s="162"/>
      <c r="S256" s="164">
        <f>T256+U256</f>
        <v>0</v>
      </c>
      <c r="T256" s="164">
        <v>0</v>
      </c>
      <c r="U256" s="164">
        <v>0</v>
      </c>
      <c r="V256" s="164">
        <f>W256+X256</f>
        <v>0</v>
      </c>
      <c r="W256" s="164">
        <v>0</v>
      </c>
      <c r="X256" s="327">
        <v>0</v>
      </c>
      <c r="Y256" s="164">
        <f>Z256+AA256</f>
        <v>0</v>
      </c>
      <c r="Z256" s="164">
        <v>0</v>
      </c>
      <c r="AA256" s="327">
        <v>0</v>
      </c>
      <c r="AB256" s="195"/>
    </row>
    <row r="257" spans="1:28" s="222" customFormat="1" ht="12.75" customHeight="1" x14ac:dyDescent="0.15">
      <c r="A257" s="261"/>
      <c r="B257" s="153"/>
      <c r="C257" s="153"/>
      <c r="D257" s="85"/>
      <c r="E257" s="262" t="s">
        <v>10</v>
      </c>
      <c r="F257" s="197">
        <v>8131</v>
      </c>
      <c r="G257" s="161">
        <f>H257+I257</f>
        <v>-3095.3</v>
      </c>
      <c r="H257" s="161">
        <v>0</v>
      </c>
      <c r="I257" s="161">
        <f>'5'!F145</f>
        <v>-3095.3</v>
      </c>
      <c r="J257" s="88">
        <f>K257+L257</f>
        <v>-6000</v>
      </c>
      <c r="K257" s="88">
        <v>0</v>
      </c>
      <c r="L257" s="88">
        <v>-6000</v>
      </c>
      <c r="M257" s="385">
        <f>N257+O257</f>
        <v>0</v>
      </c>
      <c r="N257" s="385">
        <v>0</v>
      </c>
      <c r="O257" s="385">
        <v>0</v>
      </c>
      <c r="P257" s="162"/>
      <c r="Q257" s="162"/>
      <c r="R257" s="162"/>
      <c r="S257" s="164">
        <f>T257+U257</f>
        <v>0</v>
      </c>
      <c r="T257" s="164">
        <v>0</v>
      </c>
      <c r="U257" s="164">
        <v>0</v>
      </c>
      <c r="V257" s="164">
        <f>W257+X257</f>
        <v>0</v>
      </c>
      <c r="W257" s="164">
        <v>0</v>
      </c>
      <c r="X257" s="327">
        <v>0</v>
      </c>
      <c r="Y257" s="164">
        <f>Z257+AA257</f>
        <v>0</v>
      </c>
      <c r="Z257" s="164">
        <v>0</v>
      </c>
      <c r="AA257" s="327">
        <v>0</v>
      </c>
      <c r="AB257" s="195"/>
    </row>
    <row r="258" spans="1:28" s="222" customFormat="1" ht="12.75" customHeight="1" x14ac:dyDescent="0.15">
      <c r="A258" s="261"/>
      <c r="B258" s="153"/>
      <c r="C258" s="153"/>
      <c r="D258" s="85"/>
      <c r="E258" s="262" t="s">
        <v>621</v>
      </c>
      <c r="F258" s="197" t="s">
        <v>622</v>
      </c>
      <c r="G258" s="161">
        <f>H258+I258</f>
        <v>-26521.69</v>
      </c>
      <c r="H258" s="161">
        <v>0</v>
      </c>
      <c r="I258" s="161">
        <f>'5'!F152</f>
        <v>-26521.69</v>
      </c>
      <c r="J258" s="88">
        <f>K258+L258</f>
        <v>-40000</v>
      </c>
      <c r="K258" s="88">
        <v>0</v>
      </c>
      <c r="L258" s="88">
        <v>-40000</v>
      </c>
      <c r="M258" s="385">
        <f>N258+O258</f>
        <v>-15000</v>
      </c>
      <c r="N258" s="385">
        <v>0</v>
      </c>
      <c r="O258" s="385">
        <f>'5'!L152</f>
        <v>-15000</v>
      </c>
      <c r="P258" s="162"/>
      <c r="Q258" s="162"/>
      <c r="R258" s="162"/>
      <c r="S258" s="164">
        <f>T258+U258</f>
        <v>-15000</v>
      </c>
      <c r="T258" s="164">
        <v>0</v>
      </c>
      <c r="U258" s="164">
        <f>'5'!R152</f>
        <v>-15000</v>
      </c>
      <c r="V258" s="164">
        <f>W258+X258</f>
        <v>-15000</v>
      </c>
      <c r="W258" s="164">
        <v>0</v>
      </c>
      <c r="X258" s="327">
        <f>'5'!U152</f>
        <v>-15000</v>
      </c>
      <c r="Y258" s="164">
        <f>Z258+AA258</f>
        <v>-15000</v>
      </c>
      <c r="Z258" s="164">
        <v>0</v>
      </c>
      <c r="AA258" s="327">
        <f>'5'!X152</f>
        <v>-15000</v>
      </c>
      <c r="AB258" s="195"/>
    </row>
    <row r="259" spans="1:28" s="194" customFormat="1" ht="25.5" customHeight="1" x14ac:dyDescent="0.15">
      <c r="A259" s="268"/>
      <c r="B259" s="239"/>
      <c r="C259" s="239"/>
      <c r="D259" s="269"/>
      <c r="E259" s="263" t="s">
        <v>731</v>
      </c>
      <c r="F259" s="86"/>
      <c r="G259" s="86">
        <f t="shared" ref="G259:AA259" si="194">G260</f>
        <v>0</v>
      </c>
      <c r="H259" s="86">
        <f t="shared" si="194"/>
        <v>0</v>
      </c>
      <c r="I259" s="86">
        <f t="shared" si="194"/>
        <v>0</v>
      </c>
      <c r="J259" s="86">
        <f t="shared" si="194"/>
        <v>0</v>
      </c>
      <c r="K259" s="86">
        <f t="shared" si="194"/>
        <v>0</v>
      </c>
      <c r="L259" s="86">
        <f t="shared" si="194"/>
        <v>0</v>
      </c>
      <c r="M259" s="397">
        <f t="shared" si="194"/>
        <v>0</v>
      </c>
      <c r="N259" s="397">
        <f t="shared" si="194"/>
        <v>0</v>
      </c>
      <c r="O259" s="397">
        <f t="shared" si="194"/>
        <v>0</v>
      </c>
      <c r="P259" s="86"/>
      <c r="Q259" s="86"/>
      <c r="R259" s="86"/>
      <c r="S259" s="86">
        <f t="shared" si="194"/>
        <v>0</v>
      </c>
      <c r="T259" s="86">
        <f t="shared" si="194"/>
        <v>0</v>
      </c>
      <c r="U259" s="86">
        <f t="shared" si="194"/>
        <v>0</v>
      </c>
      <c r="V259" s="86">
        <f t="shared" si="194"/>
        <v>0</v>
      </c>
      <c r="W259" s="86">
        <f t="shared" si="194"/>
        <v>0</v>
      </c>
      <c r="X259" s="426">
        <f t="shared" si="194"/>
        <v>0</v>
      </c>
      <c r="Y259" s="86">
        <f t="shared" si="194"/>
        <v>0</v>
      </c>
      <c r="Z259" s="86">
        <f t="shared" si="194"/>
        <v>0</v>
      </c>
      <c r="AA259" s="426">
        <f t="shared" si="194"/>
        <v>0</v>
      </c>
      <c r="AB259" s="192"/>
    </row>
    <row r="260" spans="1:28" s="222" customFormat="1" ht="12.75" customHeight="1" x14ac:dyDescent="0.15">
      <c r="A260" s="261"/>
      <c r="B260" s="153"/>
      <c r="C260" s="153"/>
      <c r="D260" s="85"/>
      <c r="E260" s="262" t="s">
        <v>489</v>
      </c>
      <c r="F260" s="197" t="s">
        <v>490</v>
      </c>
      <c r="G260" s="161">
        <v>0</v>
      </c>
      <c r="H260" s="161">
        <v>0</v>
      </c>
      <c r="I260" s="161">
        <v>0</v>
      </c>
      <c r="J260" s="161">
        <v>0</v>
      </c>
      <c r="K260" s="161">
        <v>0</v>
      </c>
      <c r="L260" s="161">
        <v>0</v>
      </c>
      <c r="M260" s="385">
        <f>N260+O260</f>
        <v>0</v>
      </c>
      <c r="N260" s="385">
        <v>0</v>
      </c>
      <c r="O260" s="385">
        <v>0</v>
      </c>
      <c r="P260" s="224"/>
      <c r="Q260" s="224"/>
      <c r="R260" s="224"/>
      <c r="S260" s="164">
        <f>T260+U260</f>
        <v>0</v>
      </c>
      <c r="T260" s="164">
        <v>0</v>
      </c>
      <c r="U260" s="164">
        <v>0</v>
      </c>
      <c r="V260" s="164">
        <f>W260+X260</f>
        <v>0</v>
      </c>
      <c r="W260" s="164">
        <v>0</v>
      </c>
      <c r="X260" s="327">
        <v>0</v>
      </c>
      <c r="Y260" s="164">
        <f>Z260+AA260</f>
        <v>0</v>
      </c>
      <c r="Z260" s="164">
        <v>0</v>
      </c>
      <c r="AA260" s="327">
        <v>0</v>
      </c>
      <c r="AB260" s="195"/>
    </row>
    <row r="261" spans="1:28" s="194" customFormat="1" ht="25.5" customHeight="1" x14ac:dyDescent="0.15">
      <c r="A261" s="268"/>
      <c r="B261" s="239"/>
      <c r="C261" s="239"/>
      <c r="D261" s="269"/>
      <c r="E261" s="263" t="s">
        <v>732</v>
      </c>
      <c r="F261" s="86"/>
      <c r="G261" s="86">
        <f t="shared" ref="G261:AA261" si="195">G262</f>
        <v>0</v>
      </c>
      <c r="H261" s="86">
        <f t="shared" si="195"/>
        <v>0</v>
      </c>
      <c r="I261" s="86">
        <f t="shared" si="195"/>
        <v>0</v>
      </c>
      <c r="J261" s="86">
        <f t="shared" si="195"/>
        <v>0</v>
      </c>
      <c r="K261" s="86">
        <f t="shared" si="195"/>
        <v>0</v>
      </c>
      <c r="L261" s="86">
        <f t="shared" si="195"/>
        <v>0</v>
      </c>
      <c r="M261" s="397">
        <f t="shared" si="195"/>
        <v>0</v>
      </c>
      <c r="N261" s="397">
        <f t="shared" si="195"/>
        <v>0</v>
      </c>
      <c r="O261" s="397">
        <f t="shared" si="195"/>
        <v>0</v>
      </c>
      <c r="P261" s="86"/>
      <c r="Q261" s="86"/>
      <c r="R261" s="86"/>
      <c r="S261" s="86">
        <f t="shared" si="195"/>
        <v>0</v>
      </c>
      <c r="T261" s="86">
        <f t="shared" si="195"/>
        <v>0</v>
      </c>
      <c r="U261" s="86">
        <f t="shared" si="195"/>
        <v>0</v>
      </c>
      <c r="V261" s="86">
        <f t="shared" si="195"/>
        <v>0</v>
      </c>
      <c r="W261" s="86">
        <f t="shared" si="195"/>
        <v>0</v>
      </c>
      <c r="X261" s="426">
        <f t="shared" si="195"/>
        <v>0</v>
      </c>
      <c r="Y261" s="86">
        <f t="shared" si="195"/>
        <v>0</v>
      </c>
      <c r="Z261" s="86">
        <f t="shared" si="195"/>
        <v>0</v>
      </c>
      <c r="AA261" s="426">
        <f t="shared" si="195"/>
        <v>0</v>
      </c>
      <c r="AB261" s="192"/>
    </row>
    <row r="262" spans="1:28" s="222" customFormat="1" ht="25.15" customHeight="1" x14ac:dyDescent="0.15">
      <c r="A262" s="261"/>
      <c r="B262" s="153"/>
      <c r="C262" s="153"/>
      <c r="D262" s="85"/>
      <c r="E262" s="262" t="s">
        <v>529</v>
      </c>
      <c r="F262" s="197" t="s">
        <v>530</v>
      </c>
      <c r="G262" s="161">
        <v>0</v>
      </c>
      <c r="H262" s="161">
        <v>0</v>
      </c>
      <c r="I262" s="161">
        <v>0</v>
      </c>
      <c r="J262" s="161">
        <v>0</v>
      </c>
      <c r="K262" s="161">
        <v>0</v>
      </c>
      <c r="L262" s="161">
        <v>0</v>
      </c>
      <c r="M262" s="385">
        <f>N262+O262</f>
        <v>0</v>
      </c>
      <c r="N262" s="385">
        <v>0</v>
      </c>
      <c r="O262" s="385">
        <v>0</v>
      </c>
      <c r="P262" s="162"/>
      <c r="Q262" s="162"/>
      <c r="R262" s="162"/>
      <c r="S262" s="164">
        <f>T262+U262</f>
        <v>0</v>
      </c>
      <c r="T262" s="164">
        <v>0</v>
      </c>
      <c r="U262" s="164">
        <v>0</v>
      </c>
      <c r="V262" s="164">
        <f>W262+X262</f>
        <v>0</v>
      </c>
      <c r="W262" s="164">
        <v>0</v>
      </c>
      <c r="X262" s="327">
        <v>0</v>
      </c>
      <c r="Y262" s="164">
        <f>Z262+AA262</f>
        <v>0</v>
      </c>
      <c r="Z262" s="164">
        <v>0</v>
      </c>
      <c r="AA262" s="327">
        <v>0</v>
      </c>
      <c r="AB262" s="195"/>
    </row>
    <row r="263" spans="1:28" s="194" customFormat="1" ht="15.6" customHeight="1" x14ac:dyDescent="0.15">
      <c r="A263" s="268"/>
      <c r="B263" s="239"/>
      <c r="C263" s="239"/>
      <c r="D263" s="269"/>
      <c r="E263" s="263" t="s">
        <v>733</v>
      </c>
      <c r="F263" s="86"/>
      <c r="G263" s="86">
        <f t="shared" ref="G263:O263" si="196">G264+G265+G266</f>
        <v>0</v>
      </c>
      <c r="H263" s="86">
        <f t="shared" si="196"/>
        <v>0</v>
      </c>
      <c r="I263" s="86">
        <f t="shared" si="196"/>
        <v>0</v>
      </c>
      <c r="J263" s="86">
        <f t="shared" si="196"/>
        <v>0</v>
      </c>
      <c r="K263" s="86">
        <f t="shared" si="196"/>
        <v>0</v>
      </c>
      <c r="L263" s="86">
        <f t="shared" si="196"/>
        <v>0</v>
      </c>
      <c r="M263" s="397">
        <f t="shared" si="196"/>
        <v>0</v>
      </c>
      <c r="N263" s="397">
        <f t="shared" si="196"/>
        <v>0</v>
      </c>
      <c r="O263" s="397">
        <f t="shared" si="196"/>
        <v>0</v>
      </c>
      <c r="P263" s="86"/>
      <c r="Q263" s="86"/>
      <c r="R263" s="86"/>
      <c r="S263" s="86">
        <f t="shared" ref="S263:AA263" si="197">S264+S265+S266</f>
        <v>0</v>
      </c>
      <c r="T263" s="86">
        <f t="shared" si="197"/>
        <v>0</v>
      </c>
      <c r="U263" s="86">
        <f t="shared" si="197"/>
        <v>0</v>
      </c>
      <c r="V263" s="86">
        <f t="shared" ref="V263:X263" si="198">V264+V265+V266</f>
        <v>0</v>
      </c>
      <c r="W263" s="86">
        <f t="shared" si="198"/>
        <v>0</v>
      </c>
      <c r="X263" s="426">
        <f t="shared" si="198"/>
        <v>0</v>
      </c>
      <c r="Y263" s="86">
        <f t="shared" si="197"/>
        <v>0</v>
      </c>
      <c r="Z263" s="86">
        <f t="shared" si="197"/>
        <v>0</v>
      </c>
      <c r="AA263" s="426">
        <f t="shared" si="197"/>
        <v>0</v>
      </c>
      <c r="AB263" s="192"/>
    </row>
    <row r="264" spans="1:28" s="222" customFormat="1" ht="12.75" customHeight="1" x14ac:dyDescent="0.15">
      <c r="A264" s="261"/>
      <c r="B264" s="153"/>
      <c r="C264" s="153"/>
      <c r="D264" s="85"/>
      <c r="E264" s="262" t="s">
        <v>484</v>
      </c>
      <c r="F264" s="197" t="s">
        <v>483</v>
      </c>
      <c r="G264" s="161">
        <v>0</v>
      </c>
      <c r="H264" s="161">
        <v>0</v>
      </c>
      <c r="I264" s="161">
        <v>0</v>
      </c>
      <c r="J264" s="161">
        <v>0</v>
      </c>
      <c r="K264" s="161">
        <v>0</v>
      </c>
      <c r="L264" s="161">
        <v>0</v>
      </c>
      <c r="M264" s="385">
        <f>N264+O264</f>
        <v>0</v>
      </c>
      <c r="N264" s="385">
        <v>0</v>
      </c>
      <c r="O264" s="385">
        <v>0</v>
      </c>
      <c r="P264" s="162"/>
      <c r="Q264" s="162"/>
      <c r="R264" s="162"/>
      <c r="S264" s="164">
        <f>T264+U264</f>
        <v>0</v>
      </c>
      <c r="T264" s="164">
        <v>0</v>
      </c>
      <c r="U264" s="164">
        <v>0</v>
      </c>
      <c r="V264" s="164">
        <f>W264+X264</f>
        <v>0</v>
      </c>
      <c r="W264" s="164">
        <v>0</v>
      </c>
      <c r="X264" s="327">
        <v>0</v>
      </c>
      <c r="Y264" s="164">
        <f>Z264+AA264</f>
        <v>0</v>
      </c>
      <c r="Z264" s="164">
        <v>0</v>
      </c>
      <c r="AA264" s="327">
        <v>0</v>
      </c>
      <c r="AB264" s="195"/>
    </row>
    <row r="265" spans="1:28" s="222" customFormat="1" ht="12.75" customHeight="1" x14ac:dyDescent="0.15">
      <c r="A265" s="261"/>
      <c r="B265" s="153"/>
      <c r="C265" s="153"/>
      <c r="D265" s="85"/>
      <c r="E265" s="262" t="s">
        <v>489</v>
      </c>
      <c r="F265" s="197" t="s">
        <v>490</v>
      </c>
      <c r="G265" s="161">
        <v>0</v>
      </c>
      <c r="H265" s="161">
        <v>0</v>
      </c>
      <c r="I265" s="161">
        <v>0</v>
      </c>
      <c r="J265" s="161">
        <v>0</v>
      </c>
      <c r="K265" s="161">
        <v>0</v>
      </c>
      <c r="L265" s="161">
        <v>0</v>
      </c>
      <c r="M265" s="385">
        <f>N265+O265</f>
        <v>0</v>
      </c>
      <c r="N265" s="385">
        <v>0</v>
      </c>
      <c r="O265" s="385">
        <v>0</v>
      </c>
      <c r="P265" s="162"/>
      <c r="Q265" s="162"/>
      <c r="R265" s="162"/>
      <c r="S265" s="164">
        <f>T265+U265</f>
        <v>0</v>
      </c>
      <c r="T265" s="164">
        <v>0</v>
      </c>
      <c r="U265" s="164">
        <v>0</v>
      </c>
      <c r="V265" s="164">
        <f>W265+X265</f>
        <v>0</v>
      </c>
      <c r="W265" s="164">
        <v>0</v>
      </c>
      <c r="X265" s="327">
        <v>0</v>
      </c>
      <c r="Y265" s="164">
        <f>Z265+AA265</f>
        <v>0</v>
      </c>
      <c r="Z265" s="164">
        <v>0</v>
      </c>
      <c r="AA265" s="327">
        <v>0</v>
      </c>
      <c r="AB265" s="195"/>
    </row>
    <row r="266" spans="1:28" s="222" customFormat="1" ht="12.75" customHeight="1" x14ac:dyDescent="0.15">
      <c r="A266" s="261"/>
      <c r="B266" s="153"/>
      <c r="C266" s="153"/>
      <c r="D266" s="85"/>
      <c r="E266" s="262" t="s">
        <v>524</v>
      </c>
      <c r="F266" s="197" t="s">
        <v>525</v>
      </c>
      <c r="G266" s="161">
        <v>0</v>
      </c>
      <c r="H266" s="161">
        <v>0</v>
      </c>
      <c r="I266" s="161">
        <v>0</v>
      </c>
      <c r="J266" s="161">
        <v>0</v>
      </c>
      <c r="K266" s="161">
        <v>0</v>
      </c>
      <c r="L266" s="161">
        <v>0</v>
      </c>
      <c r="M266" s="385">
        <f>N266+O266</f>
        <v>0</v>
      </c>
      <c r="N266" s="385">
        <v>0</v>
      </c>
      <c r="O266" s="385">
        <v>0</v>
      </c>
      <c r="P266" s="162"/>
      <c r="Q266" s="162"/>
      <c r="R266" s="162"/>
      <c r="S266" s="164">
        <f>T266+U266</f>
        <v>0</v>
      </c>
      <c r="T266" s="164">
        <v>0</v>
      </c>
      <c r="U266" s="164">
        <v>0</v>
      </c>
      <c r="V266" s="164">
        <f>W266+X266</f>
        <v>0</v>
      </c>
      <c r="W266" s="164">
        <v>0</v>
      </c>
      <c r="X266" s="327">
        <v>0</v>
      </c>
      <c r="Y266" s="164">
        <f>Z266+AA266</f>
        <v>0</v>
      </c>
      <c r="Z266" s="164">
        <v>0</v>
      </c>
      <c r="AA266" s="327">
        <v>0</v>
      </c>
      <c r="AB266" s="195"/>
    </row>
    <row r="267" spans="1:28" s="194" customFormat="1" ht="25.5" customHeight="1" x14ac:dyDescent="0.15">
      <c r="A267" s="268"/>
      <c r="B267" s="239"/>
      <c r="C267" s="239"/>
      <c r="D267" s="269"/>
      <c r="E267" s="263" t="s">
        <v>734</v>
      </c>
      <c r="F267" s="86"/>
      <c r="G267" s="86">
        <f t="shared" ref="G267:O267" si="199">G268+G269</f>
        <v>0</v>
      </c>
      <c r="H267" s="86">
        <f t="shared" si="199"/>
        <v>0</v>
      </c>
      <c r="I267" s="86">
        <f t="shared" si="199"/>
        <v>0</v>
      </c>
      <c r="J267" s="86">
        <f t="shared" si="199"/>
        <v>0</v>
      </c>
      <c r="K267" s="86">
        <f t="shared" si="199"/>
        <v>0</v>
      </c>
      <c r="L267" s="86">
        <f t="shared" si="199"/>
        <v>0</v>
      </c>
      <c r="M267" s="397">
        <f t="shared" si="199"/>
        <v>0</v>
      </c>
      <c r="N267" s="397">
        <f t="shared" si="199"/>
        <v>0</v>
      </c>
      <c r="O267" s="397">
        <f t="shared" si="199"/>
        <v>0</v>
      </c>
      <c r="P267" s="86"/>
      <c r="Q267" s="86"/>
      <c r="R267" s="86"/>
      <c r="S267" s="86">
        <f t="shared" ref="S267:AA267" si="200">S268+S269</f>
        <v>0</v>
      </c>
      <c r="T267" s="86">
        <f t="shared" si="200"/>
        <v>0</v>
      </c>
      <c r="U267" s="86">
        <f t="shared" si="200"/>
        <v>0</v>
      </c>
      <c r="V267" s="86">
        <f t="shared" ref="V267:X267" si="201">V268+V269</f>
        <v>0</v>
      </c>
      <c r="W267" s="86">
        <f t="shared" si="201"/>
        <v>0</v>
      </c>
      <c r="X267" s="426">
        <f t="shared" si="201"/>
        <v>0</v>
      </c>
      <c r="Y267" s="86">
        <f t="shared" si="200"/>
        <v>0</v>
      </c>
      <c r="Z267" s="86">
        <f t="shared" si="200"/>
        <v>0</v>
      </c>
      <c r="AA267" s="426">
        <f t="shared" si="200"/>
        <v>0</v>
      </c>
      <c r="AB267" s="192"/>
    </row>
    <row r="268" spans="1:28" s="222" customFormat="1" ht="12.75" customHeight="1" x14ac:dyDescent="0.15">
      <c r="A268" s="261"/>
      <c r="B268" s="153"/>
      <c r="C268" s="153"/>
      <c r="D268" s="85"/>
      <c r="E268" s="262" t="s">
        <v>484</v>
      </c>
      <c r="F268" s="197" t="s">
        <v>483</v>
      </c>
      <c r="G268" s="161">
        <v>0</v>
      </c>
      <c r="H268" s="161">
        <v>0</v>
      </c>
      <c r="I268" s="161">
        <v>0</v>
      </c>
      <c r="J268" s="161">
        <v>0</v>
      </c>
      <c r="K268" s="161">
        <v>0</v>
      </c>
      <c r="L268" s="161">
        <v>0</v>
      </c>
      <c r="M268" s="385">
        <f>N268+O268</f>
        <v>0</v>
      </c>
      <c r="N268" s="385">
        <v>0</v>
      </c>
      <c r="O268" s="385">
        <v>0</v>
      </c>
      <c r="P268" s="162"/>
      <c r="Q268" s="162"/>
      <c r="R268" s="162"/>
      <c r="S268" s="164">
        <f>T268+U268</f>
        <v>0</v>
      </c>
      <c r="T268" s="164">
        <v>0</v>
      </c>
      <c r="U268" s="164">
        <v>0</v>
      </c>
      <c r="V268" s="164">
        <f>W268+X268</f>
        <v>0</v>
      </c>
      <c r="W268" s="164">
        <v>0</v>
      </c>
      <c r="X268" s="327">
        <v>0</v>
      </c>
      <c r="Y268" s="164">
        <f>Z268+AA268</f>
        <v>0</v>
      </c>
      <c r="Z268" s="164">
        <v>0</v>
      </c>
      <c r="AA268" s="327">
        <v>0</v>
      </c>
      <c r="AB268" s="195"/>
    </row>
    <row r="269" spans="1:28" s="222" customFormat="1" ht="12.75" customHeight="1" x14ac:dyDescent="0.15">
      <c r="A269" s="261"/>
      <c r="B269" s="153"/>
      <c r="C269" s="153"/>
      <c r="D269" s="85"/>
      <c r="E269" s="262" t="s">
        <v>564</v>
      </c>
      <c r="F269" s="197" t="s">
        <v>565</v>
      </c>
      <c r="G269" s="161">
        <v>0</v>
      </c>
      <c r="H269" s="161">
        <v>0</v>
      </c>
      <c r="I269" s="161">
        <v>0</v>
      </c>
      <c r="J269" s="161">
        <v>0</v>
      </c>
      <c r="K269" s="161">
        <v>0</v>
      </c>
      <c r="L269" s="161">
        <v>0</v>
      </c>
      <c r="M269" s="385">
        <f>N269+O269</f>
        <v>0</v>
      </c>
      <c r="N269" s="385">
        <v>0</v>
      </c>
      <c r="O269" s="385">
        <v>0</v>
      </c>
      <c r="P269" s="162"/>
      <c r="Q269" s="162"/>
      <c r="R269" s="162"/>
      <c r="S269" s="164">
        <f>T269+U269</f>
        <v>0</v>
      </c>
      <c r="T269" s="164">
        <v>0</v>
      </c>
      <c r="U269" s="164">
        <v>0</v>
      </c>
      <c r="V269" s="164">
        <f>W269+X269</f>
        <v>0</v>
      </c>
      <c r="W269" s="164">
        <v>0</v>
      </c>
      <c r="X269" s="327">
        <v>0</v>
      </c>
      <c r="Y269" s="164">
        <f>Z269+AA269</f>
        <v>0</v>
      </c>
      <c r="Z269" s="164">
        <v>0</v>
      </c>
      <c r="AA269" s="327">
        <v>0</v>
      </c>
      <c r="AB269" s="195"/>
    </row>
    <row r="270" spans="1:28" s="194" customFormat="1" ht="34.15" customHeight="1" x14ac:dyDescent="0.15">
      <c r="A270" s="268"/>
      <c r="B270" s="239"/>
      <c r="C270" s="239"/>
      <c r="D270" s="269"/>
      <c r="E270" s="263" t="s">
        <v>735</v>
      </c>
      <c r="F270" s="86"/>
      <c r="G270" s="86">
        <f t="shared" ref="G270:AA270" si="202">G271</f>
        <v>0</v>
      </c>
      <c r="H270" s="86">
        <f t="shared" si="202"/>
        <v>0</v>
      </c>
      <c r="I270" s="86">
        <f t="shared" si="202"/>
        <v>0</v>
      </c>
      <c r="J270" s="86">
        <f t="shared" si="202"/>
        <v>0</v>
      </c>
      <c r="K270" s="86">
        <f t="shared" si="202"/>
        <v>0</v>
      </c>
      <c r="L270" s="86">
        <f t="shared" si="202"/>
        <v>0</v>
      </c>
      <c r="M270" s="397">
        <f t="shared" si="202"/>
        <v>0</v>
      </c>
      <c r="N270" s="397">
        <f t="shared" si="202"/>
        <v>0</v>
      </c>
      <c r="O270" s="397">
        <f t="shared" si="202"/>
        <v>0</v>
      </c>
      <c r="P270" s="86"/>
      <c r="Q270" s="86"/>
      <c r="R270" s="86"/>
      <c r="S270" s="86">
        <f t="shared" si="202"/>
        <v>0</v>
      </c>
      <c r="T270" s="86">
        <f t="shared" si="202"/>
        <v>0</v>
      </c>
      <c r="U270" s="86">
        <f t="shared" si="202"/>
        <v>0</v>
      </c>
      <c r="V270" s="86">
        <f t="shared" si="202"/>
        <v>0</v>
      </c>
      <c r="W270" s="86">
        <f t="shared" si="202"/>
        <v>0</v>
      </c>
      <c r="X270" s="426">
        <f t="shared" si="202"/>
        <v>0</v>
      </c>
      <c r="Y270" s="86">
        <f t="shared" si="202"/>
        <v>0</v>
      </c>
      <c r="Z270" s="86">
        <f t="shared" si="202"/>
        <v>0</v>
      </c>
      <c r="AA270" s="426">
        <f t="shared" si="202"/>
        <v>0</v>
      </c>
      <c r="AB270" s="192"/>
    </row>
    <row r="271" spans="1:28" s="222" customFormat="1" ht="12.75" customHeight="1" x14ac:dyDescent="0.15">
      <c r="A271" s="261"/>
      <c r="B271" s="153"/>
      <c r="C271" s="153"/>
      <c r="D271" s="85"/>
      <c r="E271" s="262" t="s">
        <v>600</v>
      </c>
      <c r="F271" s="197" t="s">
        <v>601</v>
      </c>
      <c r="G271" s="161">
        <v>0</v>
      </c>
      <c r="H271" s="161">
        <v>0</v>
      </c>
      <c r="I271" s="161">
        <v>0</v>
      </c>
      <c r="J271" s="161">
        <v>0</v>
      </c>
      <c r="K271" s="161">
        <v>0</v>
      </c>
      <c r="L271" s="161">
        <v>0</v>
      </c>
      <c r="M271" s="385">
        <f>N271+O271</f>
        <v>0</v>
      </c>
      <c r="N271" s="385">
        <v>0</v>
      </c>
      <c r="O271" s="385">
        <v>0</v>
      </c>
      <c r="P271" s="162"/>
      <c r="Q271" s="162"/>
      <c r="R271" s="162"/>
      <c r="S271" s="164">
        <f>T271+U271</f>
        <v>0</v>
      </c>
      <c r="T271" s="164">
        <v>0</v>
      </c>
      <c r="U271" s="164">
        <v>0</v>
      </c>
      <c r="V271" s="164">
        <f>W271+X271</f>
        <v>0</v>
      </c>
      <c r="W271" s="164">
        <v>0</v>
      </c>
      <c r="X271" s="327">
        <v>0</v>
      </c>
      <c r="Y271" s="164">
        <f>Z271+AA271</f>
        <v>0</v>
      </c>
      <c r="Z271" s="164">
        <v>0</v>
      </c>
      <c r="AA271" s="327">
        <v>0</v>
      </c>
      <c r="AB271" s="195"/>
    </row>
    <row r="272" spans="1:28" s="194" customFormat="1" ht="17.45" customHeight="1" x14ac:dyDescent="0.15">
      <c r="A272" s="268"/>
      <c r="B272" s="239"/>
      <c r="C272" s="239"/>
      <c r="D272" s="269"/>
      <c r="E272" s="263" t="s">
        <v>736</v>
      </c>
      <c r="F272" s="86"/>
      <c r="G272" s="86">
        <f t="shared" ref="G272:AA272" si="203">G273</f>
        <v>0</v>
      </c>
      <c r="H272" s="86">
        <f t="shared" si="203"/>
        <v>0</v>
      </c>
      <c r="I272" s="86">
        <f t="shared" si="203"/>
        <v>0</v>
      </c>
      <c r="J272" s="86">
        <f t="shared" si="203"/>
        <v>0</v>
      </c>
      <c r="K272" s="86">
        <f t="shared" si="203"/>
        <v>0</v>
      </c>
      <c r="L272" s="86">
        <f t="shared" si="203"/>
        <v>0</v>
      </c>
      <c r="M272" s="397">
        <f t="shared" si="203"/>
        <v>0</v>
      </c>
      <c r="N272" s="397">
        <f t="shared" si="203"/>
        <v>0</v>
      </c>
      <c r="O272" s="397">
        <f t="shared" si="203"/>
        <v>0</v>
      </c>
      <c r="P272" s="86"/>
      <c r="Q272" s="86"/>
      <c r="R272" s="86"/>
      <c r="S272" s="86">
        <f t="shared" si="203"/>
        <v>0</v>
      </c>
      <c r="T272" s="86">
        <f t="shared" si="203"/>
        <v>0</v>
      </c>
      <c r="U272" s="86">
        <f t="shared" si="203"/>
        <v>0</v>
      </c>
      <c r="V272" s="86">
        <f t="shared" si="203"/>
        <v>0</v>
      </c>
      <c r="W272" s="86">
        <f t="shared" si="203"/>
        <v>0</v>
      </c>
      <c r="X272" s="426">
        <f t="shared" si="203"/>
        <v>0</v>
      </c>
      <c r="Y272" s="86">
        <f t="shared" si="203"/>
        <v>0</v>
      </c>
      <c r="Z272" s="86">
        <f t="shared" si="203"/>
        <v>0</v>
      </c>
      <c r="AA272" s="426">
        <f t="shared" si="203"/>
        <v>0</v>
      </c>
      <c r="AB272" s="192"/>
    </row>
    <row r="273" spans="1:28" s="222" customFormat="1" ht="12.75" customHeight="1" x14ac:dyDescent="0.15">
      <c r="A273" s="261"/>
      <c r="B273" s="153"/>
      <c r="C273" s="153"/>
      <c r="D273" s="85"/>
      <c r="E273" s="262" t="s">
        <v>574</v>
      </c>
      <c r="F273" s="197" t="s">
        <v>575</v>
      </c>
      <c r="G273" s="161">
        <v>0</v>
      </c>
      <c r="H273" s="161">
        <v>0</v>
      </c>
      <c r="I273" s="161">
        <v>0</v>
      </c>
      <c r="J273" s="161">
        <v>0</v>
      </c>
      <c r="K273" s="161">
        <v>0</v>
      </c>
      <c r="L273" s="161">
        <v>0</v>
      </c>
      <c r="M273" s="385">
        <f>N273+O273</f>
        <v>0</v>
      </c>
      <c r="N273" s="385">
        <v>0</v>
      </c>
      <c r="O273" s="385">
        <v>0</v>
      </c>
      <c r="P273" s="162"/>
      <c r="Q273" s="162"/>
      <c r="R273" s="162"/>
      <c r="S273" s="164">
        <f>T273+U273</f>
        <v>0</v>
      </c>
      <c r="T273" s="164">
        <v>0</v>
      </c>
      <c r="U273" s="164">
        <v>0</v>
      </c>
      <c r="V273" s="164">
        <f>W273+X273</f>
        <v>0</v>
      </c>
      <c r="W273" s="164">
        <v>0</v>
      </c>
      <c r="X273" s="327">
        <v>0</v>
      </c>
      <c r="Y273" s="164">
        <f>Z273+AA273</f>
        <v>0</v>
      </c>
      <c r="Z273" s="164">
        <v>0</v>
      </c>
      <c r="AA273" s="327">
        <v>0</v>
      </c>
      <c r="AB273" s="195"/>
    </row>
    <row r="274" spans="1:28" s="194" customFormat="1" ht="25.5" customHeight="1" x14ac:dyDescent="0.15">
      <c r="A274" s="268"/>
      <c r="B274" s="239"/>
      <c r="C274" s="239"/>
      <c r="D274" s="269"/>
      <c r="E274" s="263" t="s">
        <v>737</v>
      </c>
      <c r="F274" s="86"/>
      <c r="G274" s="86">
        <f t="shared" ref="G274:AA274" si="204">G275</f>
        <v>0</v>
      </c>
      <c r="H274" s="86">
        <f t="shared" si="204"/>
        <v>0</v>
      </c>
      <c r="I274" s="86">
        <f t="shared" si="204"/>
        <v>0</v>
      </c>
      <c r="J274" s="86">
        <f t="shared" si="204"/>
        <v>0</v>
      </c>
      <c r="K274" s="86">
        <f t="shared" si="204"/>
        <v>0</v>
      </c>
      <c r="L274" s="86">
        <f t="shared" si="204"/>
        <v>0</v>
      </c>
      <c r="M274" s="397">
        <f t="shared" si="204"/>
        <v>0</v>
      </c>
      <c r="N274" s="397">
        <f t="shared" si="204"/>
        <v>0</v>
      </c>
      <c r="O274" s="397">
        <f t="shared" si="204"/>
        <v>0</v>
      </c>
      <c r="P274" s="86"/>
      <c r="Q274" s="86"/>
      <c r="R274" s="86"/>
      <c r="S274" s="86">
        <f t="shared" si="204"/>
        <v>0</v>
      </c>
      <c r="T274" s="86">
        <f t="shared" si="204"/>
        <v>0</v>
      </c>
      <c r="U274" s="86">
        <f t="shared" si="204"/>
        <v>0</v>
      </c>
      <c r="V274" s="86">
        <f t="shared" si="204"/>
        <v>0</v>
      </c>
      <c r="W274" s="86">
        <f t="shared" si="204"/>
        <v>0</v>
      </c>
      <c r="X274" s="426">
        <f t="shared" si="204"/>
        <v>0</v>
      </c>
      <c r="Y274" s="86">
        <f t="shared" si="204"/>
        <v>0</v>
      </c>
      <c r="Z274" s="86">
        <f t="shared" si="204"/>
        <v>0</v>
      </c>
      <c r="AA274" s="426">
        <f t="shared" si="204"/>
        <v>0</v>
      </c>
      <c r="AB274" s="192"/>
    </row>
    <row r="275" spans="1:28" s="222" customFormat="1" ht="12.75" customHeight="1" x14ac:dyDescent="0.15">
      <c r="A275" s="261"/>
      <c r="B275" s="153"/>
      <c r="C275" s="153"/>
      <c r="D275" s="85"/>
      <c r="E275" s="262" t="s">
        <v>574</v>
      </c>
      <c r="F275" s="197" t="s">
        <v>575</v>
      </c>
      <c r="G275" s="161">
        <v>0</v>
      </c>
      <c r="H275" s="161">
        <v>0</v>
      </c>
      <c r="I275" s="161">
        <v>0</v>
      </c>
      <c r="J275" s="161">
        <v>0</v>
      </c>
      <c r="K275" s="161">
        <v>0</v>
      </c>
      <c r="L275" s="161">
        <v>0</v>
      </c>
      <c r="M275" s="385">
        <f>N275+O275</f>
        <v>0</v>
      </c>
      <c r="N275" s="385">
        <v>0</v>
      </c>
      <c r="O275" s="385">
        <v>0</v>
      </c>
      <c r="P275" s="162"/>
      <c r="Q275" s="162"/>
      <c r="R275" s="162"/>
      <c r="S275" s="164">
        <f>T275+U275</f>
        <v>0</v>
      </c>
      <c r="T275" s="164">
        <v>0</v>
      </c>
      <c r="U275" s="164">
        <v>0</v>
      </c>
      <c r="V275" s="164">
        <f>W275+X275</f>
        <v>0</v>
      </c>
      <c r="W275" s="164">
        <v>0</v>
      </c>
      <c r="X275" s="327">
        <v>0</v>
      </c>
      <c r="Y275" s="164">
        <f>Z275+AA275</f>
        <v>0</v>
      </c>
      <c r="Z275" s="164">
        <v>0</v>
      </c>
      <c r="AA275" s="327">
        <v>0</v>
      </c>
      <c r="AB275" s="195"/>
    </row>
    <row r="276" spans="1:28" s="265" customFormat="1" ht="20.45" customHeight="1" x14ac:dyDescent="0.15">
      <c r="A276" s="291" t="s">
        <v>328</v>
      </c>
      <c r="B276" s="292" t="s">
        <v>329</v>
      </c>
      <c r="C276" s="292" t="s">
        <v>264</v>
      </c>
      <c r="D276" s="86" t="s">
        <v>264</v>
      </c>
      <c r="E276" s="263" t="s">
        <v>330</v>
      </c>
      <c r="F276" s="86"/>
      <c r="G276" s="86">
        <f>G278+G296+G303+G309</f>
        <v>0</v>
      </c>
      <c r="H276" s="86">
        <f>H278+H296+H303+H309</f>
        <v>0</v>
      </c>
      <c r="I276" s="86">
        <f>I278+I296+I303+I309</f>
        <v>0</v>
      </c>
      <c r="J276" s="86">
        <f t="shared" ref="J276:O276" si="205">J278+J296+J303+J309</f>
        <v>85000</v>
      </c>
      <c r="K276" s="86">
        <f t="shared" si="205"/>
        <v>85000</v>
      </c>
      <c r="L276" s="86">
        <f t="shared" si="205"/>
        <v>0</v>
      </c>
      <c r="M276" s="397">
        <f t="shared" si="205"/>
        <v>85000</v>
      </c>
      <c r="N276" s="397">
        <f t="shared" si="205"/>
        <v>85000</v>
      </c>
      <c r="O276" s="397">
        <f t="shared" si="205"/>
        <v>0</v>
      </c>
      <c r="P276" s="86"/>
      <c r="Q276" s="86"/>
      <c r="R276" s="86"/>
      <c r="S276" s="86">
        <f t="shared" ref="S276:AA276" si="206">S278+S296+S303+S309</f>
        <v>85000</v>
      </c>
      <c r="T276" s="86">
        <f t="shared" si="206"/>
        <v>85000</v>
      </c>
      <c r="U276" s="86">
        <f t="shared" si="206"/>
        <v>0</v>
      </c>
      <c r="V276" s="86">
        <f t="shared" ref="V276:X276" si="207">V278+V296+V303+V309</f>
        <v>85000</v>
      </c>
      <c r="W276" s="86">
        <f t="shared" si="207"/>
        <v>85000</v>
      </c>
      <c r="X276" s="426">
        <f t="shared" si="207"/>
        <v>0</v>
      </c>
      <c r="Y276" s="86">
        <f t="shared" si="206"/>
        <v>85000</v>
      </c>
      <c r="Z276" s="86">
        <f t="shared" si="206"/>
        <v>85000</v>
      </c>
      <c r="AA276" s="426">
        <f t="shared" si="206"/>
        <v>0</v>
      </c>
      <c r="AB276" s="264"/>
    </row>
    <row r="277" spans="1:28" s="222" customFormat="1" ht="12.75" customHeight="1" x14ac:dyDescent="0.15">
      <c r="A277" s="261"/>
      <c r="B277" s="153"/>
      <c r="C277" s="153"/>
      <c r="D277" s="85"/>
      <c r="E277" s="262" t="s">
        <v>74</v>
      </c>
      <c r="F277" s="85"/>
      <c r="G277" s="85"/>
      <c r="H277" s="85"/>
      <c r="I277" s="85"/>
      <c r="J277" s="85"/>
      <c r="K277" s="85"/>
      <c r="L277" s="85"/>
      <c r="M277" s="399"/>
      <c r="N277" s="399"/>
      <c r="O277" s="399"/>
      <c r="P277" s="85"/>
      <c r="Q277" s="85"/>
      <c r="R277" s="85"/>
      <c r="S277" s="85"/>
      <c r="T277" s="85"/>
      <c r="U277" s="85"/>
      <c r="V277" s="85"/>
      <c r="W277" s="85"/>
      <c r="X277" s="428"/>
      <c r="Y277" s="85"/>
      <c r="Z277" s="85"/>
      <c r="AA277" s="428"/>
      <c r="AB277" s="195"/>
    </row>
    <row r="278" spans="1:28" s="265" customFormat="1" ht="18" customHeight="1" x14ac:dyDescent="0.15">
      <c r="A278" s="291" t="s">
        <v>331</v>
      </c>
      <c r="B278" s="292" t="s">
        <v>329</v>
      </c>
      <c r="C278" s="292" t="s">
        <v>267</v>
      </c>
      <c r="D278" s="86" t="s">
        <v>264</v>
      </c>
      <c r="E278" s="263" t="s">
        <v>332</v>
      </c>
      <c r="F278" s="86"/>
      <c r="G278" s="86">
        <f>G280</f>
        <v>0</v>
      </c>
      <c r="H278" s="86">
        <f>H280</f>
        <v>0</v>
      </c>
      <c r="I278" s="86">
        <f>I280</f>
        <v>0</v>
      </c>
      <c r="J278" s="86">
        <f t="shared" ref="J278:O278" si="208">J280</f>
        <v>85000</v>
      </c>
      <c r="K278" s="86">
        <f t="shared" si="208"/>
        <v>85000</v>
      </c>
      <c r="L278" s="86">
        <f t="shared" si="208"/>
        <v>0</v>
      </c>
      <c r="M278" s="397">
        <f t="shared" si="208"/>
        <v>85000</v>
      </c>
      <c r="N278" s="397">
        <f t="shared" si="208"/>
        <v>85000</v>
      </c>
      <c r="O278" s="397">
        <f t="shared" si="208"/>
        <v>0</v>
      </c>
      <c r="P278" s="86"/>
      <c r="Q278" s="86"/>
      <c r="R278" s="86"/>
      <c r="S278" s="86">
        <f t="shared" ref="S278:AA278" si="209">S280</f>
        <v>85000</v>
      </c>
      <c r="T278" s="86">
        <f t="shared" si="209"/>
        <v>85000</v>
      </c>
      <c r="U278" s="86">
        <f t="shared" si="209"/>
        <v>0</v>
      </c>
      <c r="V278" s="86">
        <f t="shared" ref="V278:X278" si="210">V280</f>
        <v>85000</v>
      </c>
      <c r="W278" s="86">
        <f t="shared" si="210"/>
        <v>85000</v>
      </c>
      <c r="X278" s="426">
        <f t="shared" si="210"/>
        <v>0</v>
      </c>
      <c r="Y278" s="86">
        <f t="shared" si="209"/>
        <v>85000</v>
      </c>
      <c r="Z278" s="86">
        <f t="shared" si="209"/>
        <v>85000</v>
      </c>
      <c r="AA278" s="426">
        <f t="shared" si="209"/>
        <v>0</v>
      </c>
      <c r="AB278" s="264"/>
    </row>
    <row r="279" spans="1:28" s="222" customFormat="1" ht="12.75" customHeight="1" x14ac:dyDescent="0.15">
      <c r="A279" s="261"/>
      <c r="B279" s="153"/>
      <c r="C279" s="153"/>
      <c r="D279" s="85"/>
      <c r="E279" s="262" t="s">
        <v>269</v>
      </c>
      <c r="F279" s="85"/>
      <c r="G279" s="85"/>
      <c r="H279" s="85"/>
      <c r="I279" s="85"/>
      <c r="J279" s="85"/>
      <c r="K279" s="85"/>
      <c r="L279" s="85"/>
      <c r="M279" s="393"/>
      <c r="N279" s="393"/>
      <c r="O279" s="393"/>
      <c r="P279" s="224"/>
      <c r="Q279" s="224"/>
      <c r="R279" s="224"/>
      <c r="S279" s="224"/>
      <c r="T279" s="224"/>
      <c r="U279" s="224"/>
      <c r="V279" s="224"/>
      <c r="W279" s="224"/>
      <c r="X279" s="423"/>
      <c r="Y279" s="224"/>
      <c r="Z279" s="224"/>
      <c r="AA279" s="423"/>
      <c r="AB279" s="195"/>
    </row>
    <row r="280" spans="1:28" s="222" customFormat="1" ht="12.75" customHeight="1" x14ac:dyDescent="0.15">
      <c r="A280" s="196" t="s">
        <v>333</v>
      </c>
      <c r="B280" s="197" t="s">
        <v>329</v>
      </c>
      <c r="C280" s="197" t="s">
        <v>267</v>
      </c>
      <c r="D280" s="197" t="s">
        <v>267</v>
      </c>
      <c r="E280" s="262" t="s">
        <v>332</v>
      </c>
      <c r="F280" s="85"/>
      <c r="G280" s="85">
        <f t="shared" ref="G280:O280" si="211">G282+G286+G288+G290+G292+G294</f>
        <v>0</v>
      </c>
      <c r="H280" s="85">
        <f t="shared" si="211"/>
        <v>0</v>
      </c>
      <c r="I280" s="85">
        <f t="shared" si="211"/>
        <v>0</v>
      </c>
      <c r="J280" s="85">
        <f t="shared" si="211"/>
        <v>85000</v>
      </c>
      <c r="K280" s="85">
        <f t="shared" si="211"/>
        <v>85000</v>
      </c>
      <c r="L280" s="85">
        <f t="shared" si="211"/>
        <v>0</v>
      </c>
      <c r="M280" s="399">
        <f t="shared" si="211"/>
        <v>85000</v>
      </c>
      <c r="N280" s="399">
        <f t="shared" si="211"/>
        <v>85000</v>
      </c>
      <c r="O280" s="399">
        <f t="shared" si="211"/>
        <v>0</v>
      </c>
      <c r="P280" s="162"/>
      <c r="Q280" s="162"/>
      <c r="R280" s="162"/>
      <c r="S280" s="85">
        <f t="shared" ref="S280:AA280" si="212">S282+S286+S288+S290+S292+S294</f>
        <v>85000</v>
      </c>
      <c r="T280" s="85">
        <f t="shared" si="212"/>
        <v>85000</v>
      </c>
      <c r="U280" s="85">
        <f t="shared" si="212"/>
        <v>0</v>
      </c>
      <c r="V280" s="85">
        <f t="shared" ref="V280:X280" si="213">V282+V286+V288+V290+V292+V294</f>
        <v>85000</v>
      </c>
      <c r="W280" s="85">
        <f t="shared" si="213"/>
        <v>85000</v>
      </c>
      <c r="X280" s="428">
        <f t="shared" si="213"/>
        <v>0</v>
      </c>
      <c r="Y280" s="85">
        <f t="shared" si="212"/>
        <v>85000</v>
      </c>
      <c r="Z280" s="85">
        <f t="shared" si="212"/>
        <v>85000</v>
      </c>
      <c r="AA280" s="428">
        <f t="shared" si="212"/>
        <v>0</v>
      </c>
      <c r="AB280" s="195"/>
    </row>
    <row r="281" spans="1:28" s="222" customFormat="1" ht="12.75" customHeight="1" x14ac:dyDescent="0.15">
      <c r="A281" s="261"/>
      <c r="B281" s="153"/>
      <c r="C281" s="153"/>
      <c r="D281" s="85"/>
      <c r="E281" s="262" t="s">
        <v>74</v>
      </c>
      <c r="F281" s="85"/>
      <c r="G281" s="85"/>
      <c r="H281" s="85"/>
      <c r="I281" s="85"/>
      <c r="J281" s="85"/>
      <c r="K281" s="85"/>
      <c r="L281" s="85"/>
      <c r="M281" s="393"/>
      <c r="N281" s="393"/>
      <c r="O281" s="393"/>
      <c r="P281" s="224"/>
      <c r="Q281" s="224"/>
      <c r="R281" s="224"/>
      <c r="S281" s="224"/>
      <c r="T281" s="224"/>
      <c r="U281" s="224"/>
      <c r="V281" s="224"/>
      <c r="W281" s="224"/>
      <c r="X281" s="423"/>
      <c r="Y281" s="224"/>
      <c r="Z281" s="224"/>
      <c r="AA281" s="423"/>
      <c r="AB281" s="195"/>
    </row>
    <row r="282" spans="1:28" s="194" customFormat="1" ht="15" customHeight="1" x14ac:dyDescent="0.15">
      <c r="A282" s="268"/>
      <c r="B282" s="239"/>
      <c r="C282" s="239"/>
      <c r="D282" s="269"/>
      <c r="E282" s="263" t="s">
        <v>738</v>
      </c>
      <c r="F282" s="86"/>
      <c r="G282" s="86">
        <f>H282+I282</f>
        <v>0</v>
      </c>
      <c r="H282" s="86">
        <f t="shared" ref="H282:O282" si="214">H283+H284+H285</f>
        <v>0</v>
      </c>
      <c r="I282" s="86">
        <f t="shared" si="214"/>
        <v>0</v>
      </c>
      <c r="J282" s="86">
        <f t="shared" si="214"/>
        <v>85000</v>
      </c>
      <c r="K282" s="86">
        <f t="shared" si="214"/>
        <v>85000</v>
      </c>
      <c r="L282" s="86">
        <f t="shared" si="214"/>
        <v>0</v>
      </c>
      <c r="M282" s="397">
        <f t="shared" si="214"/>
        <v>85000</v>
      </c>
      <c r="N282" s="397">
        <f t="shared" si="214"/>
        <v>85000</v>
      </c>
      <c r="O282" s="397">
        <f t="shared" si="214"/>
        <v>0</v>
      </c>
      <c r="P282" s="86"/>
      <c r="Q282" s="86"/>
      <c r="R282" s="86"/>
      <c r="S282" s="86">
        <f t="shared" ref="S282:AA282" si="215">S283+S284+S285</f>
        <v>85000</v>
      </c>
      <c r="T282" s="86">
        <f t="shared" si="215"/>
        <v>85000</v>
      </c>
      <c r="U282" s="86">
        <f t="shared" si="215"/>
        <v>0</v>
      </c>
      <c r="V282" s="86">
        <f t="shared" ref="V282:X282" si="216">V283+V284+V285</f>
        <v>85000</v>
      </c>
      <c r="W282" s="86">
        <f t="shared" si="216"/>
        <v>85000</v>
      </c>
      <c r="X282" s="426">
        <f t="shared" si="216"/>
        <v>0</v>
      </c>
      <c r="Y282" s="86">
        <f t="shared" si="215"/>
        <v>85000</v>
      </c>
      <c r="Z282" s="86">
        <f t="shared" si="215"/>
        <v>85000</v>
      </c>
      <c r="AA282" s="426">
        <f t="shared" si="215"/>
        <v>0</v>
      </c>
      <c r="AB282" s="192"/>
    </row>
    <row r="283" spans="1:28" s="222" customFormat="1" ht="20.45" customHeight="1" x14ac:dyDescent="0.15">
      <c r="A283" s="261"/>
      <c r="B283" s="153"/>
      <c r="C283" s="153"/>
      <c r="D283" s="85"/>
      <c r="E283" s="262" t="s">
        <v>524</v>
      </c>
      <c r="F283" s="197" t="s">
        <v>525</v>
      </c>
      <c r="G283" s="161">
        <f>H283+I283</f>
        <v>0</v>
      </c>
      <c r="H283" s="161"/>
      <c r="I283" s="161">
        <v>0</v>
      </c>
      <c r="J283" s="161">
        <f>K283+L283</f>
        <v>0</v>
      </c>
      <c r="K283" s="161">
        <v>0</v>
      </c>
      <c r="L283" s="161">
        <v>0</v>
      </c>
      <c r="M283" s="385">
        <f>N283+O283</f>
        <v>0</v>
      </c>
      <c r="N283" s="385">
        <v>0</v>
      </c>
      <c r="O283" s="385">
        <v>0</v>
      </c>
      <c r="P283" s="162"/>
      <c r="Q283" s="162"/>
      <c r="R283" s="162"/>
      <c r="S283" s="164">
        <f>T283+U283</f>
        <v>0</v>
      </c>
      <c r="T283" s="164">
        <v>0</v>
      </c>
      <c r="U283" s="164">
        <v>0</v>
      </c>
      <c r="V283" s="164">
        <f>W283+X283</f>
        <v>0</v>
      </c>
      <c r="W283" s="164">
        <v>0</v>
      </c>
      <c r="X283" s="327">
        <v>0</v>
      </c>
      <c r="Y283" s="164">
        <f>Z283+AA283</f>
        <v>0</v>
      </c>
      <c r="Z283" s="164">
        <v>0</v>
      </c>
      <c r="AA283" s="327">
        <v>0</v>
      </c>
      <c r="AB283" s="195"/>
    </row>
    <row r="284" spans="1:28" s="222" customFormat="1" ht="25.15" customHeight="1" x14ac:dyDescent="0.15">
      <c r="A284" s="261"/>
      <c r="B284" s="153"/>
      <c r="C284" s="153"/>
      <c r="D284" s="85"/>
      <c r="E284" s="271" t="s">
        <v>536</v>
      </c>
      <c r="F284" s="100" t="s">
        <v>537</v>
      </c>
      <c r="G284" s="161">
        <f>H284+I284</f>
        <v>0</v>
      </c>
      <c r="H284" s="161"/>
      <c r="I284" s="161">
        <v>0</v>
      </c>
      <c r="J284" s="161">
        <f>K284+L284</f>
        <v>85000</v>
      </c>
      <c r="K284" s="161">
        <v>85000</v>
      </c>
      <c r="L284" s="161">
        <v>0</v>
      </c>
      <c r="M284" s="385">
        <f>N284+O284</f>
        <v>85000</v>
      </c>
      <c r="N284" s="385">
        <v>85000</v>
      </c>
      <c r="O284" s="385">
        <v>0</v>
      </c>
      <c r="P284" s="162"/>
      <c r="Q284" s="162"/>
      <c r="R284" s="162"/>
      <c r="S284" s="164">
        <f>T284+U284</f>
        <v>85000</v>
      </c>
      <c r="T284" s="164">
        <v>85000</v>
      </c>
      <c r="U284" s="164">
        <v>0</v>
      </c>
      <c r="V284" s="164">
        <f>W284+X284</f>
        <v>85000</v>
      </c>
      <c r="W284" s="164">
        <v>85000</v>
      </c>
      <c r="X284" s="327">
        <v>0</v>
      </c>
      <c r="Y284" s="164">
        <f>Z284+AA284</f>
        <v>85000</v>
      </c>
      <c r="Z284" s="164">
        <v>85000</v>
      </c>
      <c r="AA284" s="327">
        <v>0</v>
      </c>
      <c r="AB284" s="195"/>
    </row>
    <row r="285" spans="1:28" s="222" customFormat="1" ht="12.75" customHeight="1" x14ac:dyDescent="0.15">
      <c r="A285" s="261"/>
      <c r="B285" s="153"/>
      <c r="C285" s="153"/>
      <c r="D285" s="85"/>
      <c r="E285" s="271" t="s">
        <v>592</v>
      </c>
      <c r="F285" s="100" t="s">
        <v>591</v>
      </c>
      <c r="G285" s="161">
        <f>H285+I285</f>
        <v>0</v>
      </c>
      <c r="H285" s="161">
        <v>0</v>
      </c>
      <c r="I285" s="161">
        <v>0</v>
      </c>
      <c r="J285" s="161">
        <f>K285+L285</f>
        <v>0</v>
      </c>
      <c r="K285" s="161">
        <v>0</v>
      </c>
      <c r="L285" s="161">
        <v>0</v>
      </c>
      <c r="M285" s="385">
        <f>N285+O285</f>
        <v>0</v>
      </c>
      <c r="N285" s="385">
        <v>0</v>
      </c>
      <c r="O285" s="385">
        <f>ԿԾ!T26+ԿԾ!U26</f>
        <v>0</v>
      </c>
      <c r="P285" s="162"/>
      <c r="Q285" s="162"/>
      <c r="R285" s="162"/>
      <c r="S285" s="164">
        <f>T285+U285</f>
        <v>0</v>
      </c>
      <c r="T285" s="164">
        <v>0</v>
      </c>
      <c r="U285" s="164">
        <v>0</v>
      </c>
      <c r="V285" s="164">
        <f>W285+X285</f>
        <v>0</v>
      </c>
      <c r="W285" s="164">
        <v>0</v>
      </c>
      <c r="X285" s="327">
        <v>0</v>
      </c>
      <c r="Y285" s="164">
        <f>Z285+AA285</f>
        <v>0</v>
      </c>
      <c r="Z285" s="164">
        <v>0</v>
      </c>
      <c r="AA285" s="327">
        <v>0</v>
      </c>
      <c r="AB285" s="195"/>
    </row>
    <row r="286" spans="1:28" s="194" customFormat="1" ht="21.6" customHeight="1" x14ac:dyDescent="0.15">
      <c r="A286" s="268"/>
      <c r="B286" s="239"/>
      <c r="C286" s="239"/>
      <c r="D286" s="269"/>
      <c r="E286" s="263" t="s">
        <v>739</v>
      </c>
      <c r="F286" s="86"/>
      <c r="G286" s="86">
        <f t="shared" ref="G286:AA286" si="217">G287</f>
        <v>0</v>
      </c>
      <c r="H286" s="86">
        <f t="shared" si="217"/>
        <v>0</v>
      </c>
      <c r="I286" s="86">
        <f t="shared" si="217"/>
        <v>0</v>
      </c>
      <c r="J286" s="86">
        <f t="shared" si="217"/>
        <v>0</v>
      </c>
      <c r="K286" s="86">
        <f t="shared" si="217"/>
        <v>0</v>
      </c>
      <c r="L286" s="86">
        <f t="shared" si="217"/>
        <v>0</v>
      </c>
      <c r="M286" s="397">
        <f t="shared" si="217"/>
        <v>0</v>
      </c>
      <c r="N286" s="397">
        <f t="shared" si="217"/>
        <v>0</v>
      </c>
      <c r="O286" s="397">
        <f t="shared" si="217"/>
        <v>0</v>
      </c>
      <c r="P286" s="86"/>
      <c r="Q286" s="86"/>
      <c r="R286" s="86"/>
      <c r="S286" s="86">
        <f t="shared" si="217"/>
        <v>0</v>
      </c>
      <c r="T286" s="86">
        <f t="shared" si="217"/>
        <v>0</v>
      </c>
      <c r="U286" s="86">
        <f t="shared" si="217"/>
        <v>0</v>
      </c>
      <c r="V286" s="86">
        <f t="shared" si="217"/>
        <v>0</v>
      </c>
      <c r="W286" s="86">
        <f t="shared" si="217"/>
        <v>0</v>
      </c>
      <c r="X286" s="426">
        <f t="shared" si="217"/>
        <v>0</v>
      </c>
      <c r="Y286" s="86">
        <f t="shared" si="217"/>
        <v>0</v>
      </c>
      <c r="Z286" s="86">
        <f t="shared" si="217"/>
        <v>0</v>
      </c>
      <c r="AA286" s="426">
        <f t="shared" si="217"/>
        <v>0</v>
      </c>
      <c r="AB286" s="192"/>
    </row>
    <row r="287" spans="1:28" s="222" customFormat="1" ht="12.75" customHeight="1" x14ac:dyDescent="0.15">
      <c r="A287" s="261"/>
      <c r="B287" s="153"/>
      <c r="C287" s="153"/>
      <c r="D287" s="85"/>
      <c r="E287" s="262" t="s">
        <v>462</v>
      </c>
      <c r="F287" s="197" t="s">
        <v>461</v>
      </c>
      <c r="G287" s="161">
        <f>H287+I287</f>
        <v>0</v>
      </c>
      <c r="H287" s="161">
        <v>0</v>
      </c>
      <c r="I287" s="161">
        <v>0</v>
      </c>
      <c r="J287" s="161">
        <f>K287+L287</f>
        <v>0</v>
      </c>
      <c r="K287" s="161">
        <v>0</v>
      </c>
      <c r="L287" s="161">
        <v>0</v>
      </c>
      <c r="M287" s="385">
        <f>N287+O287</f>
        <v>0</v>
      </c>
      <c r="N287" s="385">
        <v>0</v>
      </c>
      <c r="O287" s="385">
        <v>0</v>
      </c>
      <c r="P287" s="162"/>
      <c r="Q287" s="162"/>
      <c r="R287" s="162"/>
      <c r="S287" s="164">
        <f>T287+U287</f>
        <v>0</v>
      </c>
      <c r="T287" s="164">
        <v>0</v>
      </c>
      <c r="U287" s="164">
        <v>0</v>
      </c>
      <c r="V287" s="164">
        <f>W287+X287</f>
        <v>0</v>
      </c>
      <c r="W287" s="164">
        <v>0</v>
      </c>
      <c r="X287" s="327">
        <v>0</v>
      </c>
      <c r="Y287" s="164">
        <f>Z287+AA287</f>
        <v>0</v>
      </c>
      <c r="Z287" s="164">
        <v>0</v>
      </c>
      <c r="AA287" s="327">
        <v>0</v>
      </c>
      <c r="AB287" s="195"/>
    </row>
    <row r="288" spans="1:28" s="194" customFormat="1" ht="53.45" customHeight="1" x14ac:dyDescent="0.15">
      <c r="A288" s="268"/>
      <c r="B288" s="239"/>
      <c r="C288" s="239"/>
      <c r="D288" s="269"/>
      <c r="E288" s="263" t="s">
        <v>740</v>
      </c>
      <c r="F288" s="86"/>
      <c r="G288" s="86">
        <f t="shared" ref="G288:AA288" si="218">G289</f>
        <v>0</v>
      </c>
      <c r="H288" s="86">
        <f t="shared" si="218"/>
        <v>0</v>
      </c>
      <c r="I288" s="86">
        <f t="shared" si="218"/>
        <v>0</v>
      </c>
      <c r="J288" s="86">
        <f t="shared" si="218"/>
        <v>0</v>
      </c>
      <c r="K288" s="86">
        <f t="shared" si="218"/>
        <v>0</v>
      </c>
      <c r="L288" s="86">
        <f t="shared" si="218"/>
        <v>0</v>
      </c>
      <c r="M288" s="397">
        <f t="shared" si="218"/>
        <v>0</v>
      </c>
      <c r="N288" s="397">
        <f t="shared" si="218"/>
        <v>0</v>
      </c>
      <c r="O288" s="397">
        <f t="shared" si="218"/>
        <v>0</v>
      </c>
      <c r="P288" s="86"/>
      <c r="Q288" s="86"/>
      <c r="R288" s="86"/>
      <c r="S288" s="86">
        <f t="shared" si="218"/>
        <v>0</v>
      </c>
      <c r="T288" s="86">
        <f t="shared" si="218"/>
        <v>0</v>
      </c>
      <c r="U288" s="86">
        <f t="shared" si="218"/>
        <v>0</v>
      </c>
      <c r="V288" s="86">
        <f t="shared" si="218"/>
        <v>0</v>
      </c>
      <c r="W288" s="86">
        <f t="shared" si="218"/>
        <v>0</v>
      </c>
      <c r="X288" s="426">
        <f t="shared" si="218"/>
        <v>0</v>
      </c>
      <c r="Y288" s="86">
        <f t="shared" si="218"/>
        <v>0</v>
      </c>
      <c r="Z288" s="86">
        <f t="shared" si="218"/>
        <v>0</v>
      </c>
      <c r="AA288" s="426">
        <f t="shared" si="218"/>
        <v>0</v>
      </c>
      <c r="AB288" s="192"/>
    </row>
    <row r="289" spans="1:28" s="222" customFormat="1" ht="12.75" customHeight="1" x14ac:dyDescent="0.15">
      <c r="A289" s="261"/>
      <c r="B289" s="153"/>
      <c r="C289" s="153"/>
      <c r="D289" s="85"/>
      <c r="E289" s="262" t="s">
        <v>574</v>
      </c>
      <c r="F289" s="197" t="s">
        <v>575</v>
      </c>
      <c r="G289" s="161">
        <f>H289+I289</f>
        <v>0</v>
      </c>
      <c r="H289" s="161">
        <v>0</v>
      </c>
      <c r="I289" s="161">
        <v>0</v>
      </c>
      <c r="J289" s="161">
        <f>K289+L289</f>
        <v>0</v>
      </c>
      <c r="K289" s="161">
        <v>0</v>
      </c>
      <c r="L289" s="161">
        <v>0</v>
      </c>
      <c r="M289" s="385">
        <f>N289+O289</f>
        <v>0</v>
      </c>
      <c r="N289" s="385">
        <v>0</v>
      </c>
      <c r="O289" s="385">
        <v>0</v>
      </c>
      <c r="P289" s="162"/>
      <c r="Q289" s="162"/>
      <c r="R289" s="162"/>
      <c r="S289" s="164">
        <f>T289+U289</f>
        <v>0</v>
      </c>
      <c r="T289" s="164">
        <v>0</v>
      </c>
      <c r="U289" s="164">
        <v>0</v>
      </c>
      <c r="V289" s="164">
        <f>W289+X289</f>
        <v>0</v>
      </c>
      <c r="W289" s="164">
        <v>0</v>
      </c>
      <c r="X289" s="327">
        <v>0</v>
      </c>
      <c r="Y289" s="164">
        <f>Z289+AA289</f>
        <v>0</v>
      </c>
      <c r="Z289" s="164">
        <v>0</v>
      </c>
      <c r="AA289" s="327">
        <v>0</v>
      </c>
      <c r="AB289" s="195"/>
    </row>
    <row r="290" spans="1:28" s="194" customFormat="1" ht="45.6" customHeight="1" x14ac:dyDescent="0.15">
      <c r="A290" s="268"/>
      <c r="B290" s="239"/>
      <c r="C290" s="239"/>
      <c r="D290" s="269"/>
      <c r="E290" s="263" t="s">
        <v>741</v>
      </c>
      <c r="F290" s="86"/>
      <c r="G290" s="86">
        <f t="shared" ref="G290:AA290" si="219">G291</f>
        <v>0</v>
      </c>
      <c r="H290" s="86">
        <f t="shared" si="219"/>
        <v>0</v>
      </c>
      <c r="I290" s="86">
        <f t="shared" si="219"/>
        <v>0</v>
      </c>
      <c r="J290" s="86">
        <f t="shared" si="219"/>
        <v>0</v>
      </c>
      <c r="K290" s="86">
        <f t="shared" si="219"/>
        <v>0</v>
      </c>
      <c r="L290" s="86">
        <f t="shared" si="219"/>
        <v>0</v>
      </c>
      <c r="M290" s="397">
        <f t="shared" si="219"/>
        <v>0</v>
      </c>
      <c r="N290" s="397">
        <f t="shared" si="219"/>
        <v>0</v>
      </c>
      <c r="O290" s="397">
        <f t="shared" si="219"/>
        <v>0</v>
      </c>
      <c r="P290" s="86"/>
      <c r="Q290" s="86"/>
      <c r="R290" s="86"/>
      <c r="S290" s="86">
        <f t="shared" si="219"/>
        <v>0</v>
      </c>
      <c r="T290" s="86">
        <f t="shared" si="219"/>
        <v>0</v>
      </c>
      <c r="U290" s="86">
        <f t="shared" si="219"/>
        <v>0</v>
      </c>
      <c r="V290" s="86">
        <f t="shared" si="219"/>
        <v>0</v>
      </c>
      <c r="W290" s="86">
        <f t="shared" si="219"/>
        <v>0</v>
      </c>
      <c r="X290" s="426">
        <f t="shared" si="219"/>
        <v>0</v>
      </c>
      <c r="Y290" s="86">
        <f t="shared" si="219"/>
        <v>0</v>
      </c>
      <c r="Z290" s="86">
        <f t="shared" si="219"/>
        <v>0</v>
      </c>
      <c r="AA290" s="426">
        <f t="shared" si="219"/>
        <v>0</v>
      </c>
      <c r="AB290" s="192"/>
    </row>
    <row r="291" spans="1:28" s="222" customFormat="1" ht="12.75" customHeight="1" x14ac:dyDescent="0.15">
      <c r="A291" s="261"/>
      <c r="B291" s="153"/>
      <c r="C291" s="153"/>
      <c r="D291" s="85"/>
      <c r="E291" s="262" t="s">
        <v>574</v>
      </c>
      <c r="F291" s="197" t="s">
        <v>575</v>
      </c>
      <c r="G291" s="161">
        <f>H291+I291</f>
        <v>0</v>
      </c>
      <c r="H291" s="161">
        <v>0</v>
      </c>
      <c r="I291" s="161">
        <v>0</v>
      </c>
      <c r="J291" s="161">
        <f>K291+L291</f>
        <v>0</v>
      </c>
      <c r="K291" s="161">
        <v>0</v>
      </c>
      <c r="L291" s="161">
        <v>0</v>
      </c>
      <c r="M291" s="385">
        <f>N291+O291</f>
        <v>0</v>
      </c>
      <c r="N291" s="385">
        <v>0</v>
      </c>
      <c r="O291" s="385">
        <v>0</v>
      </c>
      <c r="P291" s="162"/>
      <c r="Q291" s="162"/>
      <c r="R291" s="162"/>
      <c r="S291" s="164">
        <f>T291+U291</f>
        <v>0</v>
      </c>
      <c r="T291" s="164">
        <v>0</v>
      </c>
      <c r="U291" s="164">
        <v>0</v>
      </c>
      <c r="V291" s="164">
        <f>W291+X291</f>
        <v>0</v>
      </c>
      <c r="W291" s="164">
        <v>0</v>
      </c>
      <c r="X291" s="327">
        <v>0</v>
      </c>
      <c r="Y291" s="164">
        <f>Z291+AA291</f>
        <v>0</v>
      </c>
      <c r="Z291" s="164">
        <v>0</v>
      </c>
      <c r="AA291" s="327">
        <v>0</v>
      </c>
      <c r="AB291" s="195"/>
    </row>
    <row r="292" spans="1:28" s="194" customFormat="1" ht="58.15" customHeight="1" x14ac:dyDescent="0.15">
      <c r="A292" s="268"/>
      <c r="B292" s="239"/>
      <c r="C292" s="239"/>
      <c r="D292" s="269"/>
      <c r="E292" s="263" t="s">
        <v>742</v>
      </c>
      <c r="F292" s="86"/>
      <c r="G292" s="86">
        <f t="shared" ref="G292:AA292" si="220">G293</f>
        <v>0</v>
      </c>
      <c r="H292" s="86">
        <f t="shared" si="220"/>
        <v>0</v>
      </c>
      <c r="I292" s="86">
        <f t="shared" si="220"/>
        <v>0</v>
      </c>
      <c r="J292" s="86">
        <f t="shared" si="220"/>
        <v>0</v>
      </c>
      <c r="K292" s="86">
        <f t="shared" si="220"/>
        <v>0</v>
      </c>
      <c r="L292" s="86">
        <f t="shared" si="220"/>
        <v>0</v>
      </c>
      <c r="M292" s="397">
        <f t="shared" si="220"/>
        <v>0</v>
      </c>
      <c r="N292" s="397">
        <f t="shared" si="220"/>
        <v>0</v>
      </c>
      <c r="O292" s="397">
        <f t="shared" si="220"/>
        <v>0</v>
      </c>
      <c r="P292" s="86"/>
      <c r="Q292" s="86"/>
      <c r="R292" s="86"/>
      <c r="S292" s="86">
        <f t="shared" si="220"/>
        <v>0</v>
      </c>
      <c r="T292" s="86">
        <f t="shared" si="220"/>
        <v>0</v>
      </c>
      <c r="U292" s="86">
        <f t="shared" si="220"/>
        <v>0</v>
      </c>
      <c r="V292" s="86">
        <f t="shared" si="220"/>
        <v>0</v>
      </c>
      <c r="W292" s="86">
        <f t="shared" si="220"/>
        <v>0</v>
      </c>
      <c r="X292" s="426">
        <f t="shared" si="220"/>
        <v>0</v>
      </c>
      <c r="Y292" s="86">
        <f t="shared" si="220"/>
        <v>0</v>
      </c>
      <c r="Z292" s="86">
        <f t="shared" si="220"/>
        <v>0</v>
      </c>
      <c r="AA292" s="426">
        <f t="shared" si="220"/>
        <v>0</v>
      </c>
      <c r="AB292" s="192"/>
    </row>
    <row r="293" spans="1:28" s="222" customFormat="1" ht="12.75" customHeight="1" x14ac:dyDescent="0.15">
      <c r="A293" s="261"/>
      <c r="B293" s="153"/>
      <c r="C293" s="153"/>
      <c r="D293" s="85"/>
      <c r="E293" s="262" t="s">
        <v>574</v>
      </c>
      <c r="F293" s="197" t="s">
        <v>575</v>
      </c>
      <c r="G293" s="161">
        <f>H293+I293</f>
        <v>0</v>
      </c>
      <c r="H293" s="161">
        <v>0</v>
      </c>
      <c r="I293" s="161">
        <v>0</v>
      </c>
      <c r="J293" s="161">
        <f>K293+L293</f>
        <v>0</v>
      </c>
      <c r="K293" s="161">
        <v>0</v>
      </c>
      <c r="L293" s="161">
        <v>0</v>
      </c>
      <c r="M293" s="385">
        <f>N293+O293</f>
        <v>0</v>
      </c>
      <c r="N293" s="385">
        <v>0</v>
      </c>
      <c r="O293" s="385">
        <v>0</v>
      </c>
      <c r="P293" s="162"/>
      <c r="Q293" s="162"/>
      <c r="R293" s="162"/>
      <c r="S293" s="164">
        <f>T293+U293</f>
        <v>0</v>
      </c>
      <c r="T293" s="164">
        <v>0</v>
      </c>
      <c r="U293" s="164">
        <v>0</v>
      </c>
      <c r="V293" s="164">
        <f>W293+X293</f>
        <v>0</v>
      </c>
      <c r="W293" s="164">
        <v>0</v>
      </c>
      <c r="X293" s="327">
        <v>0</v>
      </c>
      <c r="Y293" s="164">
        <f>Z293+AA293</f>
        <v>0</v>
      </c>
      <c r="Z293" s="164">
        <v>0</v>
      </c>
      <c r="AA293" s="327">
        <v>0</v>
      </c>
      <c r="AB293" s="195"/>
    </row>
    <row r="294" spans="1:28" s="194" customFormat="1" ht="59.25" customHeight="1" x14ac:dyDescent="0.15">
      <c r="A294" s="268"/>
      <c r="B294" s="239"/>
      <c r="C294" s="239"/>
      <c r="D294" s="269"/>
      <c r="E294" s="263" t="s">
        <v>743</v>
      </c>
      <c r="F294" s="86"/>
      <c r="G294" s="86">
        <f t="shared" ref="G294:AA294" si="221">G295</f>
        <v>0</v>
      </c>
      <c r="H294" s="86">
        <f t="shared" si="221"/>
        <v>0</v>
      </c>
      <c r="I294" s="86">
        <f t="shared" si="221"/>
        <v>0</v>
      </c>
      <c r="J294" s="86">
        <f t="shared" si="221"/>
        <v>0</v>
      </c>
      <c r="K294" s="86">
        <f t="shared" si="221"/>
        <v>0</v>
      </c>
      <c r="L294" s="86">
        <f t="shared" si="221"/>
        <v>0</v>
      </c>
      <c r="M294" s="397">
        <f t="shared" si="221"/>
        <v>0</v>
      </c>
      <c r="N294" s="397">
        <f t="shared" si="221"/>
        <v>0</v>
      </c>
      <c r="O294" s="397">
        <f t="shared" si="221"/>
        <v>0</v>
      </c>
      <c r="P294" s="86"/>
      <c r="Q294" s="86"/>
      <c r="R294" s="86"/>
      <c r="S294" s="86">
        <f t="shared" si="221"/>
        <v>0</v>
      </c>
      <c r="T294" s="86">
        <f t="shared" si="221"/>
        <v>0</v>
      </c>
      <c r="U294" s="86">
        <f t="shared" si="221"/>
        <v>0</v>
      </c>
      <c r="V294" s="86">
        <f t="shared" si="221"/>
        <v>0</v>
      </c>
      <c r="W294" s="86">
        <f t="shared" si="221"/>
        <v>0</v>
      </c>
      <c r="X294" s="426">
        <f t="shared" si="221"/>
        <v>0</v>
      </c>
      <c r="Y294" s="86">
        <f t="shared" si="221"/>
        <v>0</v>
      </c>
      <c r="Z294" s="86">
        <f t="shared" si="221"/>
        <v>0</v>
      </c>
      <c r="AA294" s="426">
        <f t="shared" si="221"/>
        <v>0</v>
      </c>
      <c r="AB294" s="192"/>
    </row>
    <row r="295" spans="1:28" s="222" customFormat="1" ht="12.75" customHeight="1" x14ac:dyDescent="0.15">
      <c r="A295" s="261"/>
      <c r="B295" s="153"/>
      <c r="C295" s="153"/>
      <c r="D295" s="85"/>
      <c r="E295" s="262" t="s">
        <v>574</v>
      </c>
      <c r="F295" s="197" t="s">
        <v>575</v>
      </c>
      <c r="G295" s="161">
        <f>H295+I295</f>
        <v>0</v>
      </c>
      <c r="H295" s="161">
        <v>0</v>
      </c>
      <c r="I295" s="161">
        <v>0</v>
      </c>
      <c r="J295" s="161">
        <f>K295+L295</f>
        <v>0</v>
      </c>
      <c r="K295" s="161">
        <v>0</v>
      </c>
      <c r="L295" s="161">
        <v>0</v>
      </c>
      <c r="M295" s="385">
        <f>N295+O295</f>
        <v>0</v>
      </c>
      <c r="N295" s="385">
        <v>0</v>
      </c>
      <c r="O295" s="385">
        <v>0</v>
      </c>
      <c r="P295" s="162"/>
      <c r="Q295" s="162"/>
      <c r="R295" s="162"/>
      <c r="S295" s="164">
        <f>T295+U295</f>
        <v>0</v>
      </c>
      <c r="T295" s="164">
        <v>0</v>
      </c>
      <c r="U295" s="164">
        <v>0</v>
      </c>
      <c r="V295" s="164">
        <f>W295+X295</f>
        <v>0</v>
      </c>
      <c r="W295" s="164">
        <v>0</v>
      </c>
      <c r="X295" s="327">
        <v>0</v>
      </c>
      <c r="Y295" s="164">
        <f>Z295+AA295</f>
        <v>0</v>
      </c>
      <c r="Z295" s="164">
        <v>0</v>
      </c>
      <c r="AA295" s="327">
        <v>0</v>
      </c>
      <c r="AB295" s="195"/>
    </row>
    <row r="296" spans="1:28" s="265" customFormat="1" ht="21.6" customHeight="1" x14ac:dyDescent="0.15">
      <c r="A296" s="291" t="s">
        <v>334</v>
      </c>
      <c r="B296" s="292" t="s">
        <v>329</v>
      </c>
      <c r="C296" s="292" t="s">
        <v>291</v>
      </c>
      <c r="D296" s="86" t="s">
        <v>264</v>
      </c>
      <c r="E296" s="263" t="s">
        <v>335</v>
      </c>
      <c r="F296" s="86"/>
      <c r="G296" s="86">
        <f>G298</f>
        <v>0</v>
      </c>
      <c r="H296" s="86">
        <f t="shared" ref="H296:O296" si="222">H298</f>
        <v>0</v>
      </c>
      <c r="I296" s="86">
        <f t="shared" si="222"/>
        <v>0</v>
      </c>
      <c r="J296" s="86">
        <f t="shared" si="222"/>
        <v>0</v>
      </c>
      <c r="K296" s="86">
        <f t="shared" si="222"/>
        <v>0</v>
      </c>
      <c r="L296" s="86">
        <f t="shared" si="222"/>
        <v>0</v>
      </c>
      <c r="M296" s="397">
        <f t="shared" si="222"/>
        <v>0</v>
      </c>
      <c r="N296" s="397">
        <f t="shared" si="222"/>
        <v>0</v>
      </c>
      <c r="O296" s="397">
        <f t="shared" si="222"/>
        <v>0</v>
      </c>
      <c r="P296" s="86"/>
      <c r="Q296" s="86"/>
      <c r="R296" s="86"/>
      <c r="S296" s="86">
        <f t="shared" ref="S296:AA296" si="223">S298</f>
        <v>0</v>
      </c>
      <c r="T296" s="86">
        <f t="shared" si="223"/>
        <v>0</v>
      </c>
      <c r="U296" s="86">
        <f t="shared" si="223"/>
        <v>0</v>
      </c>
      <c r="V296" s="86">
        <f t="shared" ref="V296:X296" si="224">V298</f>
        <v>0</v>
      </c>
      <c r="W296" s="86">
        <f t="shared" si="224"/>
        <v>0</v>
      </c>
      <c r="X296" s="426">
        <f t="shared" si="224"/>
        <v>0</v>
      </c>
      <c r="Y296" s="86">
        <f t="shared" si="223"/>
        <v>0</v>
      </c>
      <c r="Z296" s="86">
        <f t="shared" si="223"/>
        <v>0</v>
      </c>
      <c r="AA296" s="426">
        <f t="shared" si="223"/>
        <v>0</v>
      </c>
      <c r="AB296" s="264"/>
    </row>
    <row r="297" spans="1:28" s="222" customFormat="1" ht="12.75" customHeight="1" x14ac:dyDescent="0.15">
      <c r="A297" s="261"/>
      <c r="B297" s="153"/>
      <c r="C297" s="153"/>
      <c r="D297" s="85"/>
      <c r="E297" s="262" t="s">
        <v>269</v>
      </c>
      <c r="F297" s="85"/>
      <c r="G297" s="85"/>
      <c r="H297" s="85"/>
      <c r="I297" s="85"/>
      <c r="J297" s="85"/>
      <c r="K297" s="85"/>
      <c r="L297" s="85"/>
      <c r="M297" s="393"/>
      <c r="N297" s="393"/>
      <c r="O297" s="393"/>
      <c r="P297" s="224"/>
      <c r="Q297" s="224"/>
      <c r="R297" s="224"/>
      <c r="S297" s="224"/>
      <c r="T297" s="224"/>
      <c r="U297" s="224"/>
      <c r="V297" s="224"/>
      <c r="W297" s="224"/>
      <c r="X297" s="423"/>
      <c r="Y297" s="224"/>
      <c r="Z297" s="224"/>
      <c r="AA297" s="423"/>
      <c r="AB297" s="195"/>
    </row>
    <row r="298" spans="1:28" s="222" customFormat="1" ht="12.75" customHeight="1" x14ac:dyDescent="0.15">
      <c r="A298" s="196" t="s">
        <v>336</v>
      </c>
      <c r="B298" s="197" t="s">
        <v>329</v>
      </c>
      <c r="C298" s="197" t="s">
        <v>291</v>
      </c>
      <c r="D298" s="197" t="s">
        <v>267</v>
      </c>
      <c r="E298" s="262" t="s">
        <v>335</v>
      </c>
      <c r="F298" s="85"/>
      <c r="G298" s="88">
        <f t="shared" ref="G298:L298" si="225">G300</f>
        <v>0</v>
      </c>
      <c r="H298" s="88">
        <f t="shared" si="225"/>
        <v>0</v>
      </c>
      <c r="I298" s="88">
        <f t="shared" si="225"/>
        <v>0</v>
      </c>
      <c r="J298" s="88">
        <f t="shared" si="225"/>
        <v>0</v>
      </c>
      <c r="K298" s="88">
        <f t="shared" si="225"/>
        <v>0</v>
      </c>
      <c r="L298" s="88">
        <f t="shared" si="225"/>
        <v>0</v>
      </c>
      <c r="M298" s="385">
        <f>N298+O298</f>
        <v>0</v>
      </c>
      <c r="N298" s="385">
        <v>0</v>
      </c>
      <c r="O298" s="385">
        <v>0</v>
      </c>
      <c r="P298" s="162"/>
      <c r="Q298" s="162"/>
      <c r="R298" s="162"/>
      <c r="S298" s="164">
        <f>T298+U298</f>
        <v>0</v>
      </c>
      <c r="T298" s="164">
        <v>0</v>
      </c>
      <c r="U298" s="164">
        <v>0</v>
      </c>
      <c r="V298" s="164">
        <f>W298+X298</f>
        <v>0</v>
      </c>
      <c r="W298" s="164">
        <v>0</v>
      </c>
      <c r="X298" s="327">
        <v>0</v>
      </c>
      <c r="Y298" s="164">
        <f>Z298+AA298</f>
        <v>0</v>
      </c>
      <c r="Z298" s="164">
        <v>0</v>
      </c>
      <c r="AA298" s="327">
        <v>0</v>
      </c>
      <c r="AB298" s="195"/>
    </row>
    <row r="299" spans="1:28" s="222" customFormat="1" ht="12.75" customHeight="1" x14ac:dyDescent="0.15">
      <c r="A299" s="261"/>
      <c r="B299" s="153"/>
      <c r="C299" s="153"/>
      <c r="D299" s="85"/>
      <c r="E299" s="262" t="s">
        <v>74</v>
      </c>
      <c r="F299" s="85"/>
      <c r="G299" s="85"/>
      <c r="H299" s="85"/>
      <c r="I299" s="85"/>
      <c r="J299" s="85"/>
      <c r="K299" s="85"/>
      <c r="L299" s="85"/>
      <c r="M299" s="393"/>
      <c r="N299" s="393"/>
      <c r="O299" s="393"/>
      <c r="P299" s="224"/>
      <c r="Q299" s="224"/>
      <c r="R299" s="224"/>
      <c r="S299" s="224"/>
      <c r="T299" s="224"/>
      <c r="U299" s="224"/>
      <c r="V299" s="224"/>
      <c r="W299" s="224"/>
      <c r="X299" s="423"/>
      <c r="Y299" s="224"/>
      <c r="Z299" s="224"/>
      <c r="AA299" s="423"/>
      <c r="AB299" s="195"/>
    </row>
    <row r="300" spans="1:28" s="194" customFormat="1" ht="22.9" customHeight="1" x14ac:dyDescent="0.15">
      <c r="A300" s="268"/>
      <c r="B300" s="239"/>
      <c r="C300" s="239"/>
      <c r="D300" s="269"/>
      <c r="E300" s="263" t="s">
        <v>744</v>
      </c>
      <c r="F300" s="86"/>
      <c r="G300" s="86">
        <f t="shared" ref="G300:O300" si="226">G301+G302</f>
        <v>0</v>
      </c>
      <c r="H300" s="86">
        <f t="shared" si="226"/>
        <v>0</v>
      </c>
      <c r="I300" s="86">
        <f t="shared" si="226"/>
        <v>0</v>
      </c>
      <c r="J300" s="86">
        <f t="shared" si="226"/>
        <v>0</v>
      </c>
      <c r="K300" s="86">
        <f t="shared" si="226"/>
        <v>0</v>
      </c>
      <c r="L300" s="86">
        <f t="shared" si="226"/>
        <v>0</v>
      </c>
      <c r="M300" s="397">
        <f t="shared" si="226"/>
        <v>0</v>
      </c>
      <c r="N300" s="397">
        <f t="shared" si="226"/>
        <v>0</v>
      </c>
      <c r="O300" s="397">
        <f t="shared" si="226"/>
        <v>0</v>
      </c>
      <c r="P300" s="86"/>
      <c r="Q300" s="86"/>
      <c r="R300" s="86"/>
      <c r="S300" s="86">
        <f t="shared" ref="S300:AA300" si="227">S301+S302</f>
        <v>0</v>
      </c>
      <c r="T300" s="86">
        <f t="shared" si="227"/>
        <v>0</v>
      </c>
      <c r="U300" s="86">
        <f t="shared" si="227"/>
        <v>0</v>
      </c>
      <c r="V300" s="86">
        <f t="shared" ref="V300:X300" si="228">V301+V302</f>
        <v>0</v>
      </c>
      <c r="W300" s="86">
        <f t="shared" si="228"/>
        <v>0</v>
      </c>
      <c r="X300" s="426">
        <f t="shared" si="228"/>
        <v>0</v>
      </c>
      <c r="Y300" s="86">
        <f t="shared" si="227"/>
        <v>0</v>
      </c>
      <c r="Z300" s="86">
        <f t="shared" si="227"/>
        <v>0</v>
      </c>
      <c r="AA300" s="426">
        <f t="shared" si="227"/>
        <v>0</v>
      </c>
      <c r="AB300" s="192"/>
    </row>
    <row r="301" spans="1:28" s="222" customFormat="1" ht="12.75" customHeight="1" x14ac:dyDescent="0.15">
      <c r="A301" s="261"/>
      <c r="B301" s="153"/>
      <c r="C301" s="153"/>
      <c r="D301" s="85"/>
      <c r="E301" s="262" t="s">
        <v>590</v>
      </c>
      <c r="F301" s="197" t="s">
        <v>589</v>
      </c>
      <c r="G301" s="161">
        <f>H301+I301</f>
        <v>0</v>
      </c>
      <c r="H301" s="161">
        <v>0</v>
      </c>
      <c r="I301" s="161">
        <v>0</v>
      </c>
      <c r="J301" s="161">
        <f>K301+L301</f>
        <v>0</v>
      </c>
      <c r="K301" s="161">
        <v>0</v>
      </c>
      <c r="L301" s="161">
        <v>0</v>
      </c>
      <c r="M301" s="385">
        <f>N301+O301</f>
        <v>0</v>
      </c>
      <c r="N301" s="385">
        <v>0</v>
      </c>
      <c r="O301" s="385">
        <v>0</v>
      </c>
      <c r="P301" s="162"/>
      <c r="Q301" s="162"/>
      <c r="R301" s="162"/>
      <c r="S301" s="164">
        <f>T301+U301</f>
        <v>0</v>
      </c>
      <c r="T301" s="164">
        <v>0</v>
      </c>
      <c r="U301" s="164">
        <v>0</v>
      </c>
      <c r="V301" s="164">
        <f>W301+X301</f>
        <v>0</v>
      </c>
      <c r="W301" s="164">
        <v>0</v>
      </c>
      <c r="X301" s="327">
        <v>0</v>
      </c>
      <c r="Y301" s="164">
        <f>Z301+AA301</f>
        <v>0</v>
      </c>
      <c r="Z301" s="164">
        <v>0</v>
      </c>
      <c r="AA301" s="327">
        <v>0</v>
      </c>
      <c r="AB301" s="195"/>
    </row>
    <row r="302" spans="1:28" s="222" customFormat="1" ht="12.75" customHeight="1" x14ac:dyDescent="0.15">
      <c r="A302" s="261"/>
      <c r="B302" s="153"/>
      <c r="C302" s="153"/>
      <c r="D302" s="85"/>
      <c r="E302" s="262" t="s">
        <v>592</v>
      </c>
      <c r="F302" s="197" t="s">
        <v>591</v>
      </c>
      <c r="G302" s="161">
        <f>H302+I302</f>
        <v>0</v>
      </c>
      <c r="H302" s="161">
        <v>0</v>
      </c>
      <c r="I302" s="161">
        <v>0</v>
      </c>
      <c r="J302" s="161">
        <f>K302+L302</f>
        <v>0</v>
      </c>
      <c r="K302" s="161">
        <v>0</v>
      </c>
      <c r="L302" s="161">
        <v>0</v>
      </c>
      <c r="M302" s="385">
        <f>N302+O302</f>
        <v>0</v>
      </c>
      <c r="N302" s="385">
        <v>0</v>
      </c>
      <c r="O302" s="385">
        <v>0</v>
      </c>
      <c r="P302" s="162"/>
      <c r="Q302" s="162"/>
      <c r="R302" s="162"/>
      <c r="S302" s="164">
        <f>T302+U302</f>
        <v>0</v>
      </c>
      <c r="T302" s="164">
        <v>0</v>
      </c>
      <c r="U302" s="164">
        <v>0</v>
      </c>
      <c r="V302" s="164">
        <f>W302+X302</f>
        <v>0</v>
      </c>
      <c r="W302" s="164">
        <v>0</v>
      </c>
      <c r="X302" s="327">
        <v>0</v>
      </c>
      <c r="Y302" s="164">
        <f>Z302+AA302</f>
        <v>0</v>
      </c>
      <c r="Z302" s="164">
        <v>0</v>
      </c>
      <c r="AA302" s="327">
        <v>0</v>
      </c>
      <c r="AB302" s="195"/>
    </row>
    <row r="303" spans="1:28" s="265" customFormat="1" ht="23.45" customHeight="1" x14ac:dyDescent="0.15">
      <c r="A303" s="291" t="s">
        <v>337</v>
      </c>
      <c r="B303" s="292" t="s">
        <v>329</v>
      </c>
      <c r="C303" s="292" t="s">
        <v>273</v>
      </c>
      <c r="D303" s="86" t="s">
        <v>264</v>
      </c>
      <c r="E303" s="263" t="s">
        <v>338</v>
      </c>
      <c r="F303" s="86"/>
      <c r="G303" s="86">
        <f>G305</f>
        <v>0</v>
      </c>
      <c r="H303" s="86">
        <f t="shared" ref="H303:O303" si="229">H305</f>
        <v>0</v>
      </c>
      <c r="I303" s="86">
        <f t="shared" si="229"/>
        <v>0</v>
      </c>
      <c r="J303" s="86">
        <f t="shared" si="229"/>
        <v>0</v>
      </c>
      <c r="K303" s="86">
        <f t="shared" si="229"/>
        <v>0</v>
      </c>
      <c r="L303" s="86">
        <f t="shared" si="229"/>
        <v>0</v>
      </c>
      <c r="M303" s="397">
        <f t="shared" si="229"/>
        <v>0</v>
      </c>
      <c r="N303" s="397">
        <f t="shared" si="229"/>
        <v>0</v>
      </c>
      <c r="O303" s="397">
        <f t="shared" si="229"/>
        <v>0</v>
      </c>
      <c r="P303" s="86"/>
      <c r="Q303" s="86"/>
      <c r="R303" s="86"/>
      <c r="S303" s="86">
        <f t="shared" ref="S303:AA303" si="230">S305</f>
        <v>0</v>
      </c>
      <c r="T303" s="86">
        <f t="shared" si="230"/>
        <v>0</v>
      </c>
      <c r="U303" s="86">
        <f t="shared" si="230"/>
        <v>0</v>
      </c>
      <c r="V303" s="86">
        <f t="shared" ref="V303:X303" si="231">V305</f>
        <v>0</v>
      </c>
      <c r="W303" s="86">
        <f t="shared" si="231"/>
        <v>0</v>
      </c>
      <c r="X303" s="426">
        <f t="shared" si="231"/>
        <v>0</v>
      </c>
      <c r="Y303" s="86">
        <f t="shared" si="230"/>
        <v>0</v>
      </c>
      <c r="Z303" s="86">
        <f t="shared" si="230"/>
        <v>0</v>
      </c>
      <c r="AA303" s="426">
        <f t="shared" si="230"/>
        <v>0</v>
      </c>
      <c r="AB303" s="264"/>
    </row>
    <row r="304" spans="1:28" s="222" customFormat="1" ht="12.75" customHeight="1" x14ac:dyDescent="0.15">
      <c r="A304" s="261"/>
      <c r="B304" s="153"/>
      <c r="C304" s="153"/>
      <c r="D304" s="85"/>
      <c r="E304" s="262" t="s">
        <v>269</v>
      </c>
      <c r="F304" s="85"/>
      <c r="G304" s="85"/>
      <c r="H304" s="85"/>
      <c r="I304" s="85"/>
      <c r="J304" s="85"/>
      <c r="K304" s="85"/>
      <c r="L304" s="85"/>
      <c r="M304" s="393"/>
      <c r="N304" s="393"/>
      <c r="O304" s="393"/>
      <c r="P304" s="224"/>
      <c r="Q304" s="224"/>
      <c r="R304" s="224"/>
      <c r="S304" s="224"/>
      <c r="T304" s="224"/>
      <c r="U304" s="224"/>
      <c r="V304" s="224"/>
      <c r="W304" s="224"/>
      <c r="X304" s="423"/>
      <c r="Y304" s="224"/>
      <c r="Z304" s="224"/>
      <c r="AA304" s="423"/>
      <c r="AB304" s="195"/>
    </row>
    <row r="305" spans="1:28" s="222" customFormat="1" ht="12.75" customHeight="1" x14ac:dyDescent="0.15">
      <c r="A305" s="196" t="s">
        <v>339</v>
      </c>
      <c r="B305" s="197" t="s">
        <v>329</v>
      </c>
      <c r="C305" s="197" t="s">
        <v>273</v>
      </c>
      <c r="D305" s="197" t="s">
        <v>267</v>
      </c>
      <c r="E305" s="262" t="s">
        <v>340</v>
      </c>
      <c r="F305" s="85"/>
      <c r="G305" s="161">
        <f>H305+I305</f>
        <v>0</v>
      </c>
      <c r="H305" s="161">
        <v>0</v>
      </c>
      <c r="I305" s="161">
        <v>0</v>
      </c>
      <c r="J305" s="161">
        <f>K305+L305</f>
        <v>0</v>
      </c>
      <c r="K305" s="161">
        <v>0</v>
      </c>
      <c r="L305" s="161">
        <v>0</v>
      </c>
      <c r="M305" s="385">
        <f>N305+O305</f>
        <v>0</v>
      </c>
      <c r="N305" s="385">
        <v>0</v>
      </c>
      <c r="O305" s="385">
        <v>0</v>
      </c>
      <c r="P305" s="162"/>
      <c r="Q305" s="162"/>
      <c r="R305" s="162"/>
      <c r="S305" s="164">
        <f>T305+U305</f>
        <v>0</v>
      </c>
      <c r="T305" s="164">
        <v>0</v>
      </c>
      <c r="U305" s="164">
        <v>0</v>
      </c>
      <c r="V305" s="164">
        <f>W305+X305</f>
        <v>0</v>
      </c>
      <c r="W305" s="164">
        <v>0</v>
      </c>
      <c r="X305" s="327">
        <v>0</v>
      </c>
      <c r="Y305" s="164">
        <f>Z305+AA305</f>
        <v>0</v>
      </c>
      <c r="Z305" s="164">
        <v>0</v>
      </c>
      <c r="AA305" s="327">
        <v>0</v>
      </c>
      <c r="AB305" s="195"/>
    </row>
    <row r="306" spans="1:28" s="222" customFormat="1" ht="12.75" customHeight="1" x14ac:dyDescent="0.15">
      <c r="A306" s="261"/>
      <c r="B306" s="153"/>
      <c r="C306" s="153"/>
      <c r="D306" s="85"/>
      <c r="E306" s="262" t="s">
        <v>74</v>
      </c>
      <c r="F306" s="85"/>
      <c r="G306" s="85"/>
      <c r="H306" s="85"/>
      <c r="I306" s="85"/>
      <c r="J306" s="85"/>
      <c r="K306" s="85"/>
      <c r="L306" s="85"/>
      <c r="M306" s="393"/>
      <c r="N306" s="393"/>
      <c r="O306" s="393"/>
      <c r="P306" s="224"/>
      <c r="Q306" s="224"/>
      <c r="R306" s="224"/>
      <c r="S306" s="224"/>
      <c r="T306" s="224"/>
      <c r="U306" s="224"/>
      <c r="V306" s="224"/>
      <c r="W306" s="224"/>
      <c r="X306" s="423"/>
      <c r="Y306" s="224"/>
      <c r="Z306" s="224"/>
      <c r="AA306" s="423"/>
      <c r="AB306" s="195"/>
    </row>
    <row r="307" spans="1:28" s="194" customFormat="1" ht="21" customHeight="1" x14ac:dyDescent="0.15">
      <c r="A307" s="268"/>
      <c r="B307" s="239"/>
      <c r="C307" s="239"/>
      <c r="D307" s="269"/>
      <c r="E307" s="263" t="s">
        <v>745</v>
      </c>
      <c r="F307" s="86"/>
      <c r="G307" s="86">
        <f t="shared" ref="G307:AA307" si="232">G308</f>
        <v>0</v>
      </c>
      <c r="H307" s="86">
        <f t="shared" si="232"/>
        <v>0</v>
      </c>
      <c r="I307" s="86">
        <f t="shared" si="232"/>
        <v>0</v>
      </c>
      <c r="J307" s="86">
        <f t="shared" si="232"/>
        <v>0</v>
      </c>
      <c r="K307" s="86">
        <f t="shared" si="232"/>
        <v>0</v>
      </c>
      <c r="L307" s="86">
        <f t="shared" si="232"/>
        <v>0</v>
      </c>
      <c r="M307" s="397">
        <f t="shared" si="232"/>
        <v>0</v>
      </c>
      <c r="N307" s="397">
        <f t="shared" si="232"/>
        <v>0</v>
      </c>
      <c r="O307" s="397">
        <f t="shared" si="232"/>
        <v>0</v>
      </c>
      <c r="P307" s="86"/>
      <c r="Q307" s="86"/>
      <c r="R307" s="86"/>
      <c r="S307" s="86">
        <f t="shared" si="232"/>
        <v>0</v>
      </c>
      <c r="T307" s="86">
        <f t="shared" si="232"/>
        <v>0</v>
      </c>
      <c r="U307" s="86">
        <f t="shared" si="232"/>
        <v>0</v>
      </c>
      <c r="V307" s="86">
        <f t="shared" si="232"/>
        <v>0</v>
      </c>
      <c r="W307" s="86">
        <f t="shared" si="232"/>
        <v>0</v>
      </c>
      <c r="X307" s="426">
        <f t="shared" si="232"/>
        <v>0</v>
      </c>
      <c r="Y307" s="86">
        <f t="shared" si="232"/>
        <v>0</v>
      </c>
      <c r="Z307" s="86">
        <f t="shared" si="232"/>
        <v>0</v>
      </c>
      <c r="AA307" s="426">
        <f t="shared" si="232"/>
        <v>0</v>
      </c>
      <c r="AB307" s="192"/>
    </row>
    <row r="308" spans="1:28" s="222" customFormat="1" ht="12.75" customHeight="1" x14ac:dyDescent="0.15">
      <c r="A308" s="261"/>
      <c r="B308" s="153"/>
      <c r="C308" s="153"/>
      <c r="D308" s="85"/>
      <c r="E308" s="262" t="s">
        <v>462</v>
      </c>
      <c r="F308" s="197" t="s">
        <v>461</v>
      </c>
      <c r="G308" s="161">
        <f>H308+I308</f>
        <v>0</v>
      </c>
      <c r="H308" s="161">
        <v>0</v>
      </c>
      <c r="I308" s="161">
        <v>0</v>
      </c>
      <c r="J308" s="161">
        <f>K308+L308</f>
        <v>0</v>
      </c>
      <c r="K308" s="161">
        <v>0</v>
      </c>
      <c r="L308" s="161">
        <v>0</v>
      </c>
      <c r="M308" s="385">
        <f>N308+O308</f>
        <v>0</v>
      </c>
      <c r="N308" s="385">
        <v>0</v>
      </c>
      <c r="O308" s="385">
        <v>0</v>
      </c>
      <c r="P308" s="162"/>
      <c r="Q308" s="162"/>
      <c r="R308" s="162"/>
      <c r="S308" s="164">
        <f>T308+U308</f>
        <v>0</v>
      </c>
      <c r="T308" s="164">
        <v>0</v>
      </c>
      <c r="U308" s="164">
        <v>0</v>
      </c>
      <c r="V308" s="164">
        <f>W308+X308</f>
        <v>0</v>
      </c>
      <c r="W308" s="164">
        <v>0</v>
      </c>
      <c r="X308" s="327">
        <v>0</v>
      </c>
      <c r="Y308" s="164">
        <f>Z308+AA308</f>
        <v>0</v>
      </c>
      <c r="Z308" s="164">
        <v>0</v>
      </c>
      <c r="AA308" s="327">
        <v>0</v>
      </c>
      <c r="AB308" s="195"/>
    </row>
    <row r="309" spans="1:28" s="265" customFormat="1" ht="26.45" customHeight="1" x14ac:dyDescent="0.15">
      <c r="A309" s="291" t="s">
        <v>341</v>
      </c>
      <c r="B309" s="292" t="s">
        <v>329</v>
      </c>
      <c r="C309" s="292" t="s">
        <v>284</v>
      </c>
      <c r="D309" s="86" t="s">
        <v>264</v>
      </c>
      <c r="E309" s="263" t="s">
        <v>342</v>
      </c>
      <c r="F309" s="86"/>
      <c r="G309" s="86">
        <f>G311</f>
        <v>0</v>
      </c>
      <c r="H309" s="86">
        <f t="shared" ref="H309:O309" si="233">H311</f>
        <v>0</v>
      </c>
      <c r="I309" s="86">
        <f t="shared" si="233"/>
        <v>0</v>
      </c>
      <c r="J309" s="86">
        <f t="shared" si="233"/>
        <v>0</v>
      </c>
      <c r="K309" s="86">
        <f t="shared" si="233"/>
        <v>0</v>
      </c>
      <c r="L309" s="86">
        <f t="shared" si="233"/>
        <v>0</v>
      </c>
      <c r="M309" s="397">
        <f t="shared" si="233"/>
        <v>0</v>
      </c>
      <c r="N309" s="397">
        <f t="shared" si="233"/>
        <v>0</v>
      </c>
      <c r="O309" s="397">
        <f t="shared" si="233"/>
        <v>0</v>
      </c>
      <c r="P309" s="86"/>
      <c r="Q309" s="86"/>
      <c r="R309" s="86"/>
      <c r="S309" s="86">
        <f t="shared" ref="S309:AA309" si="234">S311</f>
        <v>0</v>
      </c>
      <c r="T309" s="86">
        <f t="shared" si="234"/>
        <v>0</v>
      </c>
      <c r="U309" s="86">
        <f t="shared" si="234"/>
        <v>0</v>
      </c>
      <c r="V309" s="86">
        <f t="shared" ref="V309:X309" si="235">V311</f>
        <v>0</v>
      </c>
      <c r="W309" s="86">
        <f t="shared" si="235"/>
        <v>0</v>
      </c>
      <c r="X309" s="426">
        <f t="shared" si="235"/>
        <v>0</v>
      </c>
      <c r="Y309" s="86">
        <f t="shared" si="234"/>
        <v>0</v>
      </c>
      <c r="Z309" s="86">
        <f t="shared" si="234"/>
        <v>0</v>
      </c>
      <c r="AA309" s="426">
        <f t="shared" si="234"/>
        <v>0</v>
      </c>
      <c r="AB309" s="264"/>
    </row>
    <row r="310" spans="1:28" s="222" customFormat="1" ht="12.75" customHeight="1" x14ac:dyDescent="0.15">
      <c r="A310" s="261"/>
      <c r="B310" s="153"/>
      <c r="C310" s="153"/>
      <c r="D310" s="85"/>
      <c r="E310" s="262" t="s">
        <v>269</v>
      </c>
      <c r="F310" s="85"/>
      <c r="G310" s="85"/>
      <c r="H310" s="85"/>
      <c r="I310" s="85"/>
      <c r="J310" s="85"/>
      <c r="K310" s="85"/>
      <c r="L310" s="85"/>
      <c r="M310" s="393"/>
      <c r="N310" s="393"/>
      <c r="O310" s="393"/>
      <c r="P310" s="224"/>
      <c r="Q310" s="224"/>
      <c r="R310" s="224"/>
      <c r="S310" s="224"/>
      <c r="T310" s="224"/>
      <c r="U310" s="224"/>
      <c r="V310" s="224"/>
      <c r="W310" s="224"/>
      <c r="X310" s="423"/>
      <c r="Y310" s="224"/>
      <c r="Z310" s="224"/>
      <c r="AA310" s="423"/>
      <c r="AB310" s="195"/>
    </row>
    <row r="311" spans="1:28" s="222" customFormat="1" ht="12.75" customHeight="1" x14ac:dyDescent="0.15">
      <c r="A311" s="196" t="s">
        <v>343</v>
      </c>
      <c r="B311" s="197" t="s">
        <v>329</v>
      </c>
      <c r="C311" s="197" t="s">
        <v>284</v>
      </c>
      <c r="D311" s="197" t="s">
        <v>267</v>
      </c>
      <c r="E311" s="262" t="s">
        <v>342</v>
      </c>
      <c r="F311" s="85"/>
      <c r="G311" s="85">
        <f t="shared" ref="G311:N311" si="236">G313+G316+G318+G321+G323</f>
        <v>0</v>
      </c>
      <c r="H311" s="85">
        <f t="shared" si="236"/>
        <v>0</v>
      </c>
      <c r="I311" s="85">
        <f t="shared" si="236"/>
        <v>0</v>
      </c>
      <c r="J311" s="85">
        <f t="shared" si="236"/>
        <v>0</v>
      </c>
      <c r="K311" s="85">
        <f t="shared" si="236"/>
        <v>0</v>
      </c>
      <c r="L311" s="85">
        <f t="shared" si="236"/>
        <v>0</v>
      </c>
      <c r="M311" s="399">
        <f t="shared" si="236"/>
        <v>0</v>
      </c>
      <c r="N311" s="399">
        <f t="shared" si="236"/>
        <v>0</v>
      </c>
      <c r="O311" s="385">
        <v>0</v>
      </c>
      <c r="P311" s="162"/>
      <c r="Q311" s="162"/>
      <c r="R311" s="162"/>
      <c r="S311" s="85">
        <f>S313+S316+S318+S321+S323</f>
        <v>0</v>
      </c>
      <c r="T311" s="85">
        <f>T313+T316+T318+T321+T323</f>
        <v>0</v>
      </c>
      <c r="U311" s="164">
        <v>0</v>
      </c>
      <c r="V311" s="85">
        <f>V313+V316+V318+V321+V323</f>
        <v>0</v>
      </c>
      <c r="W311" s="85">
        <f>W313+W316+W318+W321+W323</f>
        <v>0</v>
      </c>
      <c r="X311" s="327">
        <v>0</v>
      </c>
      <c r="Y311" s="85">
        <f>Y313+Y316+Y318+Y321+Y323</f>
        <v>0</v>
      </c>
      <c r="Z311" s="85">
        <f>Z313+Z316+Z318+Z321+Z323</f>
        <v>0</v>
      </c>
      <c r="AA311" s="327">
        <v>0</v>
      </c>
      <c r="AB311" s="195"/>
    </row>
    <row r="312" spans="1:28" s="222" customFormat="1" ht="12.75" customHeight="1" x14ac:dyDescent="0.15">
      <c r="A312" s="261"/>
      <c r="B312" s="153"/>
      <c r="C312" s="153"/>
      <c r="D312" s="85"/>
      <c r="E312" s="262" t="s">
        <v>74</v>
      </c>
      <c r="F312" s="85"/>
      <c r="G312" s="85"/>
      <c r="H312" s="85"/>
      <c r="I312" s="85"/>
      <c r="J312" s="85"/>
      <c r="K312" s="85"/>
      <c r="L312" s="85"/>
      <c r="M312" s="393"/>
      <c r="N312" s="393"/>
      <c r="O312" s="393"/>
      <c r="P312" s="224"/>
      <c r="Q312" s="224"/>
      <c r="R312" s="224"/>
      <c r="S312" s="224"/>
      <c r="T312" s="224"/>
      <c r="U312" s="224"/>
      <c r="V312" s="224"/>
      <c r="W312" s="224"/>
      <c r="X312" s="423"/>
      <c r="Y312" s="224"/>
      <c r="Z312" s="224"/>
      <c r="AA312" s="423"/>
      <c r="AB312" s="195"/>
    </row>
    <row r="313" spans="1:28" s="194" customFormat="1" ht="15.6" customHeight="1" x14ac:dyDescent="0.15">
      <c r="A313" s="268"/>
      <c r="B313" s="239"/>
      <c r="C313" s="239"/>
      <c r="D313" s="269"/>
      <c r="E313" s="263" t="s">
        <v>746</v>
      </c>
      <c r="F313" s="86"/>
      <c r="G313" s="86">
        <f t="shared" ref="G313:O313" si="237">G314+G315</f>
        <v>0</v>
      </c>
      <c r="H313" s="86">
        <f t="shared" si="237"/>
        <v>0</v>
      </c>
      <c r="I313" s="86">
        <f t="shared" si="237"/>
        <v>0</v>
      </c>
      <c r="J313" s="86">
        <f t="shared" si="237"/>
        <v>0</v>
      </c>
      <c r="K313" s="86">
        <v>0</v>
      </c>
      <c r="L313" s="86">
        <f t="shared" si="237"/>
        <v>0</v>
      </c>
      <c r="M313" s="397">
        <f t="shared" si="237"/>
        <v>0</v>
      </c>
      <c r="N313" s="397">
        <f t="shared" si="237"/>
        <v>0</v>
      </c>
      <c r="O313" s="397">
        <f t="shared" si="237"/>
        <v>0</v>
      </c>
      <c r="P313" s="86"/>
      <c r="Q313" s="86"/>
      <c r="R313" s="86"/>
      <c r="S313" s="86">
        <f t="shared" ref="S313:AA313" si="238">S314+S315</f>
        <v>0</v>
      </c>
      <c r="T313" s="86">
        <f t="shared" si="238"/>
        <v>0</v>
      </c>
      <c r="U313" s="86">
        <f t="shared" si="238"/>
        <v>0</v>
      </c>
      <c r="V313" s="86">
        <f t="shared" ref="V313:X313" si="239">V314+V315</f>
        <v>0</v>
      </c>
      <c r="W313" s="86">
        <f t="shared" si="239"/>
        <v>0</v>
      </c>
      <c r="X313" s="426">
        <f t="shared" si="239"/>
        <v>0</v>
      </c>
      <c r="Y313" s="86">
        <f t="shared" si="238"/>
        <v>0</v>
      </c>
      <c r="Z313" s="86">
        <f t="shared" si="238"/>
        <v>0</v>
      </c>
      <c r="AA313" s="426">
        <f t="shared" si="238"/>
        <v>0</v>
      </c>
      <c r="AB313" s="192"/>
    </row>
    <row r="314" spans="1:28" s="222" customFormat="1" ht="24" customHeight="1" x14ac:dyDescent="0.15">
      <c r="A314" s="261"/>
      <c r="B314" s="153"/>
      <c r="C314" s="153"/>
      <c r="D314" s="85"/>
      <c r="E314" s="271" t="s">
        <v>536</v>
      </c>
      <c r="F314" s="100" t="s">
        <v>537</v>
      </c>
      <c r="G314" s="161">
        <f>H314+I314</f>
        <v>0</v>
      </c>
      <c r="H314" s="161"/>
      <c r="I314" s="161">
        <v>0</v>
      </c>
      <c r="J314" s="161">
        <f>K314+L314</f>
        <v>0</v>
      </c>
      <c r="K314" s="161">
        <v>0</v>
      </c>
      <c r="L314" s="161">
        <v>0</v>
      </c>
      <c r="M314" s="385">
        <f>N314+O314</f>
        <v>0</v>
      </c>
      <c r="N314" s="385">
        <v>0</v>
      </c>
      <c r="O314" s="385">
        <v>0</v>
      </c>
      <c r="P314" s="162"/>
      <c r="Q314" s="162"/>
      <c r="R314" s="162"/>
      <c r="S314" s="164">
        <f>T314+U314</f>
        <v>0</v>
      </c>
      <c r="T314" s="164">
        <v>0</v>
      </c>
      <c r="U314" s="164">
        <v>0</v>
      </c>
      <c r="V314" s="164">
        <f>W314+X314</f>
        <v>0</v>
      </c>
      <c r="W314" s="164">
        <v>0</v>
      </c>
      <c r="X314" s="327">
        <v>0</v>
      </c>
      <c r="Y314" s="164">
        <f>Z314+AA314</f>
        <v>0</v>
      </c>
      <c r="Z314" s="164">
        <v>0</v>
      </c>
      <c r="AA314" s="327">
        <v>0</v>
      </c>
      <c r="AB314" s="195"/>
    </row>
    <row r="315" spans="1:28" s="222" customFormat="1" ht="12.75" customHeight="1" x14ac:dyDescent="0.15">
      <c r="A315" s="261"/>
      <c r="B315" s="153"/>
      <c r="C315" s="153"/>
      <c r="D315" s="85"/>
      <c r="E315" s="262" t="s">
        <v>596</v>
      </c>
      <c r="F315" s="197" t="s">
        <v>595</v>
      </c>
      <c r="G315" s="161">
        <f>H315+I315</f>
        <v>0</v>
      </c>
      <c r="H315" s="161">
        <v>0</v>
      </c>
      <c r="I315" s="161">
        <v>0</v>
      </c>
      <c r="J315" s="161">
        <f>K315+L315</f>
        <v>0</v>
      </c>
      <c r="K315" s="161">
        <v>0</v>
      </c>
      <c r="L315" s="161">
        <v>0</v>
      </c>
      <c r="M315" s="385">
        <f>N315+O315</f>
        <v>0</v>
      </c>
      <c r="N315" s="385">
        <v>0</v>
      </c>
      <c r="O315" s="385">
        <v>0</v>
      </c>
      <c r="P315" s="162"/>
      <c r="Q315" s="162"/>
      <c r="R315" s="162"/>
      <c r="S315" s="164">
        <f>T315+U315</f>
        <v>0</v>
      </c>
      <c r="T315" s="164">
        <v>0</v>
      </c>
      <c r="U315" s="164">
        <v>0</v>
      </c>
      <c r="V315" s="164">
        <f>W315+X315</f>
        <v>0</v>
      </c>
      <c r="W315" s="164">
        <v>0</v>
      </c>
      <c r="X315" s="327">
        <v>0</v>
      </c>
      <c r="Y315" s="164">
        <f>Z315+AA315</f>
        <v>0</v>
      </c>
      <c r="Z315" s="164">
        <v>0</v>
      </c>
      <c r="AA315" s="327">
        <v>0</v>
      </c>
      <c r="AB315" s="195"/>
    </row>
    <row r="316" spans="1:28" s="194" customFormat="1" ht="27" customHeight="1" x14ac:dyDescent="0.15">
      <c r="A316" s="268"/>
      <c r="B316" s="239"/>
      <c r="C316" s="239"/>
      <c r="D316" s="269"/>
      <c r="E316" s="263" t="s">
        <v>747</v>
      </c>
      <c r="F316" s="86"/>
      <c r="G316" s="86">
        <f t="shared" ref="G316:AA316" si="240">G317</f>
        <v>0</v>
      </c>
      <c r="H316" s="86">
        <f t="shared" si="240"/>
        <v>0</v>
      </c>
      <c r="I316" s="86">
        <f t="shared" si="240"/>
        <v>0</v>
      </c>
      <c r="J316" s="86">
        <f t="shared" si="240"/>
        <v>0</v>
      </c>
      <c r="K316" s="86">
        <f t="shared" si="240"/>
        <v>0</v>
      </c>
      <c r="L316" s="86">
        <f t="shared" si="240"/>
        <v>0</v>
      </c>
      <c r="M316" s="397">
        <f t="shared" si="240"/>
        <v>0</v>
      </c>
      <c r="N316" s="397">
        <f t="shared" si="240"/>
        <v>0</v>
      </c>
      <c r="O316" s="397">
        <f t="shared" si="240"/>
        <v>0</v>
      </c>
      <c r="P316" s="86"/>
      <c r="Q316" s="86"/>
      <c r="R316" s="86"/>
      <c r="S316" s="86">
        <f t="shared" si="240"/>
        <v>0</v>
      </c>
      <c r="T316" s="86">
        <f t="shared" si="240"/>
        <v>0</v>
      </c>
      <c r="U316" s="86">
        <f t="shared" si="240"/>
        <v>0</v>
      </c>
      <c r="V316" s="86">
        <f t="shared" si="240"/>
        <v>0</v>
      </c>
      <c r="W316" s="86">
        <f t="shared" si="240"/>
        <v>0</v>
      </c>
      <c r="X316" s="426">
        <f t="shared" si="240"/>
        <v>0</v>
      </c>
      <c r="Y316" s="86">
        <f t="shared" si="240"/>
        <v>0</v>
      </c>
      <c r="Z316" s="86">
        <f t="shared" si="240"/>
        <v>0</v>
      </c>
      <c r="AA316" s="426">
        <f t="shared" si="240"/>
        <v>0</v>
      </c>
      <c r="AB316" s="192"/>
    </row>
    <row r="317" spans="1:28" s="222" customFormat="1" ht="12.75" customHeight="1" x14ac:dyDescent="0.15">
      <c r="A317" s="261"/>
      <c r="B317" s="153"/>
      <c r="C317" s="153"/>
      <c r="D317" s="85"/>
      <c r="E317" s="262" t="s">
        <v>462</v>
      </c>
      <c r="F317" s="197" t="s">
        <v>461</v>
      </c>
      <c r="G317" s="161">
        <f>H317+I317</f>
        <v>0</v>
      </c>
      <c r="H317" s="161">
        <v>0</v>
      </c>
      <c r="I317" s="161">
        <v>0</v>
      </c>
      <c r="J317" s="161">
        <f>K317+L317</f>
        <v>0</v>
      </c>
      <c r="K317" s="161">
        <v>0</v>
      </c>
      <c r="L317" s="161">
        <v>0</v>
      </c>
      <c r="M317" s="385">
        <f>N317+O317</f>
        <v>0</v>
      </c>
      <c r="N317" s="385">
        <v>0</v>
      </c>
      <c r="O317" s="385">
        <v>0</v>
      </c>
      <c r="P317" s="162"/>
      <c r="Q317" s="162"/>
      <c r="R317" s="162"/>
      <c r="S317" s="164">
        <f>T317+U317</f>
        <v>0</v>
      </c>
      <c r="T317" s="164">
        <v>0</v>
      </c>
      <c r="U317" s="164">
        <v>0</v>
      </c>
      <c r="V317" s="164">
        <f>W317+X317</f>
        <v>0</v>
      </c>
      <c r="W317" s="164">
        <v>0</v>
      </c>
      <c r="X317" s="327">
        <v>0</v>
      </c>
      <c r="Y317" s="164">
        <f>Z317+AA317</f>
        <v>0</v>
      </c>
      <c r="Z317" s="164">
        <v>0</v>
      </c>
      <c r="AA317" s="327">
        <v>0</v>
      </c>
      <c r="AB317" s="195"/>
    </row>
    <row r="318" spans="1:28" s="194" customFormat="1" ht="21.6" customHeight="1" x14ac:dyDescent="0.15">
      <c r="A318" s="268"/>
      <c r="B318" s="239"/>
      <c r="C318" s="239"/>
      <c r="D318" s="269"/>
      <c r="E318" s="263" t="s">
        <v>748</v>
      </c>
      <c r="F318" s="86"/>
      <c r="G318" s="86">
        <f t="shared" ref="G318:O318" si="241">G319+G320</f>
        <v>0</v>
      </c>
      <c r="H318" s="86">
        <f t="shared" si="241"/>
        <v>0</v>
      </c>
      <c r="I318" s="86">
        <f t="shared" si="241"/>
        <v>0</v>
      </c>
      <c r="J318" s="86">
        <f t="shared" si="241"/>
        <v>0</v>
      </c>
      <c r="K318" s="86">
        <f t="shared" si="241"/>
        <v>0</v>
      </c>
      <c r="L318" s="86">
        <f t="shared" si="241"/>
        <v>0</v>
      </c>
      <c r="M318" s="397">
        <f t="shared" si="241"/>
        <v>0</v>
      </c>
      <c r="N318" s="397">
        <f t="shared" si="241"/>
        <v>0</v>
      </c>
      <c r="O318" s="397">
        <f t="shared" si="241"/>
        <v>0</v>
      </c>
      <c r="P318" s="86"/>
      <c r="Q318" s="86"/>
      <c r="R318" s="86"/>
      <c r="S318" s="86">
        <f t="shared" ref="S318:AA318" si="242">S319+S320</f>
        <v>0</v>
      </c>
      <c r="T318" s="86">
        <f t="shared" si="242"/>
        <v>0</v>
      </c>
      <c r="U318" s="86">
        <f t="shared" si="242"/>
        <v>0</v>
      </c>
      <c r="V318" s="86">
        <f t="shared" ref="V318:X318" si="243">V319+V320</f>
        <v>0</v>
      </c>
      <c r="W318" s="86">
        <f t="shared" si="243"/>
        <v>0</v>
      </c>
      <c r="X318" s="426">
        <f t="shared" si="243"/>
        <v>0</v>
      </c>
      <c r="Y318" s="86">
        <f t="shared" si="242"/>
        <v>0</v>
      </c>
      <c r="Z318" s="86">
        <f t="shared" si="242"/>
        <v>0</v>
      </c>
      <c r="AA318" s="426">
        <f t="shared" si="242"/>
        <v>0</v>
      </c>
      <c r="AB318" s="192"/>
    </row>
    <row r="319" spans="1:28" s="222" customFormat="1" ht="12.75" customHeight="1" x14ac:dyDescent="0.15">
      <c r="A319" s="261"/>
      <c r="B319" s="153"/>
      <c r="C319" s="153"/>
      <c r="D319" s="85"/>
      <c r="E319" s="262" t="s">
        <v>462</v>
      </c>
      <c r="F319" s="197" t="s">
        <v>461</v>
      </c>
      <c r="G319" s="161">
        <f>H319+I319</f>
        <v>0</v>
      </c>
      <c r="H319" s="161">
        <v>0</v>
      </c>
      <c r="I319" s="161">
        <v>0</v>
      </c>
      <c r="J319" s="161">
        <f>K319+L319</f>
        <v>0</v>
      </c>
      <c r="K319" s="161">
        <v>0</v>
      </c>
      <c r="L319" s="161">
        <v>0</v>
      </c>
      <c r="M319" s="385">
        <f>N319+O319</f>
        <v>0</v>
      </c>
      <c r="N319" s="385">
        <v>0</v>
      </c>
      <c r="O319" s="385">
        <v>0</v>
      </c>
      <c r="P319" s="162"/>
      <c r="Q319" s="162"/>
      <c r="R319" s="162"/>
      <c r="S319" s="164">
        <f>T319+U319</f>
        <v>0</v>
      </c>
      <c r="T319" s="164">
        <v>0</v>
      </c>
      <c r="U319" s="164">
        <v>0</v>
      </c>
      <c r="V319" s="164">
        <f>W319+X319</f>
        <v>0</v>
      </c>
      <c r="W319" s="164">
        <v>0</v>
      </c>
      <c r="X319" s="327">
        <v>0</v>
      </c>
      <c r="Y319" s="164">
        <f>Z319+AA319</f>
        <v>0</v>
      </c>
      <c r="Z319" s="164">
        <v>0</v>
      </c>
      <c r="AA319" s="327">
        <v>0</v>
      </c>
      <c r="AB319" s="195"/>
    </row>
    <row r="320" spans="1:28" s="222" customFormat="1" ht="12.75" customHeight="1" x14ac:dyDescent="0.15">
      <c r="A320" s="261"/>
      <c r="B320" s="153"/>
      <c r="C320" s="153"/>
      <c r="D320" s="85"/>
      <c r="E320" s="262" t="s">
        <v>590</v>
      </c>
      <c r="F320" s="197" t="s">
        <v>589</v>
      </c>
      <c r="G320" s="161">
        <f>H320+I320</f>
        <v>0</v>
      </c>
      <c r="H320" s="161">
        <v>0</v>
      </c>
      <c r="I320" s="161">
        <v>0</v>
      </c>
      <c r="J320" s="161">
        <f>K320+L320</f>
        <v>0</v>
      </c>
      <c r="K320" s="161">
        <v>0</v>
      </c>
      <c r="L320" s="161">
        <v>0</v>
      </c>
      <c r="M320" s="385">
        <f>N320+O320</f>
        <v>0</v>
      </c>
      <c r="N320" s="385">
        <v>0</v>
      </c>
      <c r="O320" s="385">
        <v>0</v>
      </c>
      <c r="P320" s="162"/>
      <c r="Q320" s="162"/>
      <c r="R320" s="162"/>
      <c r="S320" s="164">
        <f>T320+U320</f>
        <v>0</v>
      </c>
      <c r="T320" s="164">
        <v>0</v>
      </c>
      <c r="U320" s="164">
        <v>0</v>
      </c>
      <c r="V320" s="164">
        <f>W320+X320</f>
        <v>0</v>
      </c>
      <c r="W320" s="164">
        <v>0</v>
      </c>
      <c r="X320" s="327">
        <v>0</v>
      </c>
      <c r="Y320" s="164">
        <f>Z320+AA320</f>
        <v>0</v>
      </c>
      <c r="Z320" s="164">
        <v>0</v>
      </c>
      <c r="AA320" s="327">
        <v>0</v>
      </c>
      <c r="AB320" s="195"/>
    </row>
    <row r="321" spans="1:28" s="194" customFormat="1" ht="22.15" customHeight="1" x14ac:dyDescent="0.15">
      <c r="A321" s="268"/>
      <c r="B321" s="239"/>
      <c r="C321" s="239"/>
      <c r="D321" s="269"/>
      <c r="E321" s="263" t="s">
        <v>749</v>
      </c>
      <c r="F321" s="86"/>
      <c r="G321" s="86">
        <f t="shared" ref="G321:AA321" si="244">G322</f>
        <v>0</v>
      </c>
      <c r="H321" s="86">
        <f t="shared" si="244"/>
        <v>0</v>
      </c>
      <c r="I321" s="86">
        <f t="shared" si="244"/>
        <v>0</v>
      </c>
      <c r="J321" s="86">
        <f t="shared" si="244"/>
        <v>0</v>
      </c>
      <c r="K321" s="86">
        <f t="shared" si="244"/>
        <v>0</v>
      </c>
      <c r="L321" s="86">
        <f t="shared" si="244"/>
        <v>0</v>
      </c>
      <c r="M321" s="397">
        <f t="shared" si="244"/>
        <v>0</v>
      </c>
      <c r="N321" s="397">
        <f t="shared" si="244"/>
        <v>0</v>
      </c>
      <c r="O321" s="397">
        <f t="shared" si="244"/>
        <v>0</v>
      </c>
      <c r="P321" s="86"/>
      <c r="Q321" s="86"/>
      <c r="R321" s="86"/>
      <c r="S321" s="86">
        <f t="shared" si="244"/>
        <v>0</v>
      </c>
      <c r="T321" s="86">
        <f t="shared" si="244"/>
        <v>0</v>
      </c>
      <c r="U321" s="86">
        <f t="shared" si="244"/>
        <v>0</v>
      </c>
      <c r="V321" s="86">
        <f t="shared" si="244"/>
        <v>0</v>
      </c>
      <c r="W321" s="86">
        <f t="shared" si="244"/>
        <v>0</v>
      </c>
      <c r="X321" s="426">
        <f t="shared" si="244"/>
        <v>0</v>
      </c>
      <c r="Y321" s="86">
        <f t="shared" si="244"/>
        <v>0</v>
      </c>
      <c r="Z321" s="86">
        <f t="shared" si="244"/>
        <v>0</v>
      </c>
      <c r="AA321" s="426">
        <f t="shared" si="244"/>
        <v>0</v>
      </c>
      <c r="AB321" s="192"/>
    </row>
    <row r="322" spans="1:28" s="222" customFormat="1" ht="21" customHeight="1" x14ac:dyDescent="0.15">
      <c r="A322" s="261"/>
      <c r="B322" s="153"/>
      <c r="C322" s="153"/>
      <c r="D322" s="85"/>
      <c r="E322" s="262" t="s">
        <v>524</v>
      </c>
      <c r="F322" s="197" t="s">
        <v>525</v>
      </c>
      <c r="G322" s="161">
        <f>H322+I322</f>
        <v>0</v>
      </c>
      <c r="H322" s="161">
        <v>0</v>
      </c>
      <c r="I322" s="161">
        <v>0</v>
      </c>
      <c r="J322" s="161">
        <f>K322+L322</f>
        <v>0</v>
      </c>
      <c r="K322" s="161">
        <v>0</v>
      </c>
      <c r="L322" s="161">
        <v>0</v>
      </c>
      <c r="M322" s="385">
        <f>N322+O322</f>
        <v>0</v>
      </c>
      <c r="N322" s="385">
        <v>0</v>
      </c>
      <c r="O322" s="385">
        <v>0</v>
      </c>
      <c r="P322" s="162"/>
      <c r="Q322" s="162"/>
      <c r="R322" s="162"/>
      <c r="S322" s="164">
        <f>T322+U322</f>
        <v>0</v>
      </c>
      <c r="T322" s="164">
        <v>0</v>
      </c>
      <c r="U322" s="164">
        <v>0</v>
      </c>
      <c r="V322" s="164">
        <f>W322+X322</f>
        <v>0</v>
      </c>
      <c r="W322" s="164">
        <v>0</v>
      </c>
      <c r="X322" s="327">
        <v>0</v>
      </c>
      <c r="Y322" s="164">
        <f>Z322+AA322</f>
        <v>0</v>
      </c>
      <c r="Z322" s="164">
        <v>0</v>
      </c>
      <c r="AA322" s="327">
        <v>0</v>
      </c>
      <c r="AB322" s="195"/>
    </row>
    <row r="323" spans="1:28" s="194" customFormat="1" ht="25.15" customHeight="1" x14ac:dyDescent="0.15">
      <c r="A323" s="268"/>
      <c r="B323" s="239"/>
      <c r="C323" s="239"/>
      <c r="D323" s="269"/>
      <c r="E323" s="263" t="s">
        <v>31</v>
      </c>
      <c r="F323" s="86"/>
      <c r="G323" s="86">
        <f t="shared" ref="G323:O323" si="245">G324+G325</f>
        <v>0</v>
      </c>
      <c r="H323" s="86">
        <f t="shared" si="245"/>
        <v>0</v>
      </c>
      <c r="I323" s="86">
        <f t="shared" si="245"/>
        <v>0</v>
      </c>
      <c r="J323" s="86">
        <f t="shared" si="245"/>
        <v>0</v>
      </c>
      <c r="K323" s="86">
        <f t="shared" si="245"/>
        <v>0</v>
      </c>
      <c r="L323" s="86">
        <f t="shared" si="245"/>
        <v>0</v>
      </c>
      <c r="M323" s="397">
        <f t="shared" si="245"/>
        <v>0</v>
      </c>
      <c r="N323" s="397">
        <f t="shared" si="245"/>
        <v>0</v>
      </c>
      <c r="O323" s="397">
        <f t="shared" si="245"/>
        <v>0</v>
      </c>
      <c r="P323" s="86"/>
      <c r="Q323" s="86"/>
      <c r="R323" s="86"/>
      <c r="S323" s="86">
        <f t="shared" ref="S323:AA323" si="246">S324+S325</f>
        <v>0</v>
      </c>
      <c r="T323" s="86">
        <f t="shared" si="246"/>
        <v>0</v>
      </c>
      <c r="U323" s="86">
        <f t="shared" si="246"/>
        <v>0</v>
      </c>
      <c r="V323" s="86">
        <f t="shared" ref="V323:X323" si="247">V324+V325</f>
        <v>0</v>
      </c>
      <c r="W323" s="86">
        <f t="shared" si="247"/>
        <v>0</v>
      </c>
      <c r="X323" s="426">
        <f t="shared" si="247"/>
        <v>0</v>
      </c>
      <c r="Y323" s="86">
        <f t="shared" si="246"/>
        <v>0</v>
      </c>
      <c r="Z323" s="86">
        <f t="shared" si="246"/>
        <v>0</v>
      </c>
      <c r="AA323" s="426">
        <f t="shared" si="246"/>
        <v>0</v>
      </c>
      <c r="AB323" s="192"/>
    </row>
    <row r="324" spans="1:28" s="222" customFormat="1" ht="12.75" customHeight="1" x14ac:dyDescent="0.15">
      <c r="A324" s="261"/>
      <c r="B324" s="153"/>
      <c r="C324" s="153"/>
      <c r="D324" s="85"/>
      <c r="E324" s="262" t="s">
        <v>590</v>
      </c>
      <c r="F324" s="197" t="s">
        <v>589</v>
      </c>
      <c r="G324" s="161">
        <f>H324+I324</f>
        <v>0</v>
      </c>
      <c r="H324" s="161">
        <v>0</v>
      </c>
      <c r="I324" s="161">
        <v>0</v>
      </c>
      <c r="J324" s="161">
        <f>K324+L324</f>
        <v>0</v>
      </c>
      <c r="K324" s="161">
        <v>0</v>
      </c>
      <c r="L324" s="161">
        <v>0</v>
      </c>
      <c r="M324" s="385">
        <f>N324+O324</f>
        <v>0</v>
      </c>
      <c r="N324" s="385">
        <v>0</v>
      </c>
      <c r="O324" s="385">
        <v>0</v>
      </c>
      <c r="P324" s="162"/>
      <c r="Q324" s="162"/>
      <c r="R324" s="162"/>
      <c r="S324" s="164">
        <f>T324+U324</f>
        <v>0</v>
      </c>
      <c r="T324" s="164">
        <v>0</v>
      </c>
      <c r="U324" s="164">
        <v>0</v>
      </c>
      <c r="V324" s="164">
        <f>W324+X324</f>
        <v>0</v>
      </c>
      <c r="W324" s="164">
        <v>0</v>
      </c>
      <c r="X324" s="327">
        <v>0</v>
      </c>
      <c r="Y324" s="164">
        <f>Z324+AA324</f>
        <v>0</v>
      </c>
      <c r="Z324" s="164">
        <v>0</v>
      </c>
      <c r="AA324" s="327">
        <v>0</v>
      </c>
      <c r="AB324" s="195"/>
    </row>
    <row r="325" spans="1:28" s="222" customFormat="1" ht="12.75" customHeight="1" x14ac:dyDescent="0.15">
      <c r="A325" s="261"/>
      <c r="B325" s="153"/>
      <c r="C325" s="153"/>
      <c r="D325" s="85"/>
      <c r="E325" s="262" t="s">
        <v>592</v>
      </c>
      <c r="F325" s="197" t="s">
        <v>591</v>
      </c>
      <c r="G325" s="161">
        <f>H325+I325</f>
        <v>0</v>
      </c>
      <c r="H325" s="161">
        <v>0</v>
      </c>
      <c r="I325" s="161">
        <v>0</v>
      </c>
      <c r="J325" s="161">
        <f>K325+L325</f>
        <v>0</v>
      </c>
      <c r="K325" s="161">
        <v>0</v>
      </c>
      <c r="L325" s="161">
        <v>0</v>
      </c>
      <c r="M325" s="385">
        <f>N325+O325</f>
        <v>0</v>
      </c>
      <c r="N325" s="385">
        <v>0</v>
      </c>
      <c r="O325" s="385">
        <v>0</v>
      </c>
      <c r="P325" s="162"/>
      <c r="Q325" s="162"/>
      <c r="R325" s="162"/>
      <c r="S325" s="164">
        <f>T325+U325</f>
        <v>0</v>
      </c>
      <c r="T325" s="164">
        <v>0</v>
      </c>
      <c r="U325" s="164">
        <v>0</v>
      </c>
      <c r="V325" s="164">
        <f>W325+X325</f>
        <v>0</v>
      </c>
      <c r="W325" s="164">
        <v>0</v>
      </c>
      <c r="X325" s="327">
        <v>0</v>
      </c>
      <c r="Y325" s="164">
        <f>Z325+AA325</f>
        <v>0</v>
      </c>
      <c r="Z325" s="164">
        <v>0</v>
      </c>
      <c r="AA325" s="327">
        <v>0</v>
      </c>
      <c r="AB325" s="195"/>
    </row>
    <row r="326" spans="1:28" s="265" customFormat="1" ht="27" customHeight="1" x14ac:dyDescent="0.15">
      <c r="A326" s="291" t="s">
        <v>344</v>
      </c>
      <c r="B326" s="292" t="s">
        <v>345</v>
      </c>
      <c r="C326" s="292" t="s">
        <v>264</v>
      </c>
      <c r="D326" s="86" t="s">
        <v>264</v>
      </c>
      <c r="E326" s="263" t="s">
        <v>346</v>
      </c>
      <c r="F326" s="86"/>
      <c r="G326" s="86">
        <f>G328+G337+G347+G352+G375+G381</f>
        <v>441.1</v>
      </c>
      <c r="H326" s="86">
        <f>H328+H337+H347+H352+H375+H381</f>
        <v>0</v>
      </c>
      <c r="I326" s="86">
        <f>I328+I337+I347+I352+I375+I381</f>
        <v>441.1</v>
      </c>
      <c r="J326" s="86">
        <f t="shared" ref="J326:O326" si="248">J328+J337+J347+J352+J375+J381</f>
        <v>78072.600000000006</v>
      </c>
      <c r="K326" s="86">
        <f t="shared" si="248"/>
        <v>78072.600000000006</v>
      </c>
      <c r="L326" s="86">
        <f t="shared" si="248"/>
        <v>0</v>
      </c>
      <c r="M326" s="397">
        <f t="shared" si="248"/>
        <v>13105.4</v>
      </c>
      <c r="N326" s="397">
        <f t="shared" si="248"/>
        <v>13105.4</v>
      </c>
      <c r="O326" s="397">
        <f t="shared" si="248"/>
        <v>0</v>
      </c>
      <c r="P326" s="86"/>
      <c r="Q326" s="86"/>
      <c r="R326" s="86"/>
      <c r="S326" s="86">
        <f t="shared" ref="S326:AA326" si="249">S328+S337+S347+S352+S375+S381</f>
        <v>5000</v>
      </c>
      <c r="T326" s="86">
        <f t="shared" si="249"/>
        <v>5000</v>
      </c>
      <c r="U326" s="86">
        <f t="shared" si="249"/>
        <v>0</v>
      </c>
      <c r="V326" s="86">
        <f t="shared" ref="V326:X326" si="250">V328+V337+V347+V352+V375+V381</f>
        <v>5000</v>
      </c>
      <c r="W326" s="86">
        <f t="shared" si="250"/>
        <v>5000</v>
      </c>
      <c r="X326" s="426">
        <f t="shared" si="250"/>
        <v>0</v>
      </c>
      <c r="Y326" s="86">
        <f t="shared" si="249"/>
        <v>5000</v>
      </c>
      <c r="Z326" s="86">
        <f t="shared" si="249"/>
        <v>5000</v>
      </c>
      <c r="AA326" s="426">
        <f t="shared" si="249"/>
        <v>0</v>
      </c>
      <c r="AB326" s="264"/>
    </row>
    <row r="327" spans="1:28" s="222" customFormat="1" ht="12.75" customHeight="1" x14ac:dyDescent="0.15">
      <c r="A327" s="261"/>
      <c r="B327" s="153"/>
      <c r="C327" s="153"/>
      <c r="D327" s="85"/>
      <c r="E327" s="262" t="s">
        <v>74</v>
      </c>
      <c r="F327" s="85"/>
      <c r="G327" s="85"/>
      <c r="H327" s="85"/>
      <c r="I327" s="85"/>
      <c r="J327" s="85"/>
      <c r="K327" s="85"/>
      <c r="L327" s="85"/>
      <c r="M327" s="399"/>
      <c r="N327" s="399"/>
      <c r="O327" s="399"/>
      <c r="P327" s="85"/>
      <c r="Q327" s="85"/>
      <c r="R327" s="85"/>
      <c r="S327" s="85"/>
      <c r="T327" s="85"/>
      <c r="U327" s="85"/>
      <c r="V327" s="85"/>
      <c r="W327" s="85"/>
      <c r="X327" s="428"/>
      <c r="Y327" s="85"/>
      <c r="Z327" s="85"/>
      <c r="AA327" s="428"/>
      <c r="AB327" s="195"/>
    </row>
    <row r="328" spans="1:28" s="265" customFormat="1" ht="14.45" customHeight="1" x14ac:dyDescent="0.15">
      <c r="A328" s="291" t="s">
        <v>347</v>
      </c>
      <c r="B328" s="292" t="s">
        <v>345</v>
      </c>
      <c r="C328" s="292" t="s">
        <v>267</v>
      </c>
      <c r="D328" s="86" t="s">
        <v>264</v>
      </c>
      <c r="E328" s="263" t="s">
        <v>348</v>
      </c>
      <c r="F328" s="86"/>
      <c r="G328" s="86">
        <f>G330</f>
        <v>0</v>
      </c>
      <c r="H328" s="86">
        <f>H330</f>
        <v>0</v>
      </c>
      <c r="I328" s="86">
        <f>I330</f>
        <v>0</v>
      </c>
      <c r="J328" s="86">
        <f t="shared" ref="J328:O328" si="251">J330</f>
        <v>0</v>
      </c>
      <c r="K328" s="86">
        <f t="shared" si="251"/>
        <v>0</v>
      </c>
      <c r="L328" s="86">
        <f t="shared" si="251"/>
        <v>0</v>
      </c>
      <c r="M328" s="397">
        <f t="shared" si="251"/>
        <v>0</v>
      </c>
      <c r="N328" s="397">
        <f t="shared" si="251"/>
        <v>0</v>
      </c>
      <c r="O328" s="397">
        <f t="shared" si="251"/>
        <v>0</v>
      </c>
      <c r="P328" s="86"/>
      <c r="Q328" s="86"/>
      <c r="R328" s="86"/>
      <c r="S328" s="86">
        <f t="shared" ref="S328:AA328" si="252">S330</f>
        <v>0</v>
      </c>
      <c r="T328" s="86">
        <f t="shared" si="252"/>
        <v>0</v>
      </c>
      <c r="U328" s="86">
        <f t="shared" si="252"/>
        <v>0</v>
      </c>
      <c r="V328" s="86">
        <f t="shared" ref="V328:X328" si="253">V330</f>
        <v>0</v>
      </c>
      <c r="W328" s="86">
        <f t="shared" si="253"/>
        <v>0</v>
      </c>
      <c r="X328" s="426">
        <f t="shared" si="253"/>
        <v>0</v>
      </c>
      <c r="Y328" s="86">
        <f t="shared" si="252"/>
        <v>0</v>
      </c>
      <c r="Z328" s="86">
        <f t="shared" si="252"/>
        <v>0</v>
      </c>
      <c r="AA328" s="426">
        <f t="shared" si="252"/>
        <v>0</v>
      </c>
      <c r="AB328" s="264"/>
    </row>
    <row r="329" spans="1:28" s="222" customFormat="1" ht="12.75" customHeight="1" x14ac:dyDescent="0.15">
      <c r="A329" s="261"/>
      <c r="B329" s="153"/>
      <c r="C329" s="153"/>
      <c r="D329" s="85"/>
      <c r="E329" s="262" t="s">
        <v>269</v>
      </c>
      <c r="F329" s="85"/>
      <c r="G329" s="85"/>
      <c r="H329" s="85"/>
      <c r="I329" s="85"/>
      <c r="J329" s="85"/>
      <c r="K329" s="85"/>
      <c r="L329" s="85"/>
      <c r="M329" s="393"/>
      <c r="N329" s="393"/>
      <c r="O329" s="393"/>
      <c r="P329" s="224"/>
      <c r="Q329" s="224"/>
      <c r="R329" s="224"/>
      <c r="S329" s="224"/>
      <c r="T329" s="224"/>
      <c r="U329" s="224"/>
      <c r="V329" s="224"/>
      <c r="W329" s="224"/>
      <c r="X329" s="423"/>
      <c r="Y329" s="224"/>
      <c r="Z329" s="224"/>
      <c r="AA329" s="423"/>
      <c r="AB329" s="195"/>
    </row>
    <row r="330" spans="1:28" s="222" customFormat="1" ht="12.75" customHeight="1" x14ac:dyDescent="0.15">
      <c r="A330" s="196" t="s">
        <v>349</v>
      </c>
      <c r="B330" s="197" t="s">
        <v>345</v>
      </c>
      <c r="C330" s="197" t="s">
        <v>267</v>
      </c>
      <c r="D330" s="197" t="s">
        <v>267</v>
      </c>
      <c r="E330" s="262" t="s">
        <v>348</v>
      </c>
      <c r="F330" s="85"/>
      <c r="G330" s="85">
        <f t="shared" ref="G330:O330" si="254">G332+G335</f>
        <v>0</v>
      </c>
      <c r="H330" s="85">
        <f t="shared" si="254"/>
        <v>0</v>
      </c>
      <c r="I330" s="85">
        <f t="shared" si="254"/>
        <v>0</v>
      </c>
      <c r="J330" s="85">
        <f t="shared" si="254"/>
        <v>0</v>
      </c>
      <c r="K330" s="85">
        <f t="shared" si="254"/>
        <v>0</v>
      </c>
      <c r="L330" s="85">
        <f t="shared" si="254"/>
        <v>0</v>
      </c>
      <c r="M330" s="399">
        <f t="shared" si="254"/>
        <v>0</v>
      </c>
      <c r="N330" s="399">
        <f t="shared" si="254"/>
        <v>0</v>
      </c>
      <c r="O330" s="399">
        <f t="shared" si="254"/>
        <v>0</v>
      </c>
      <c r="P330" s="162"/>
      <c r="Q330" s="162"/>
      <c r="R330" s="162"/>
      <c r="S330" s="85">
        <f t="shared" ref="S330:X330" si="255">S332+S335</f>
        <v>0</v>
      </c>
      <c r="T330" s="85">
        <f t="shared" si="255"/>
        <v>0</v>
      </c>
      <c r="U330" s="85">
        <f t="shared" si="255"/>
        <v>0</v>
      </c>
      <c r="V330" s="85">
        <f t="shared" si="255"/>
        <v>0</v>
      </c>
      <c r="W330" s="85">
        <f t="shared" si="255"/>
        <v>0</v>
      </c>
      <c r="X330" s="428">
        <f t="shared" si="255"/>
        <v>0</v>
      </c>
      <c r="Y330" s="85">
        <f t="shared" ref="Y330:AA330" si="256">Y332+Y335</f>
        <v>0</v>
      </c>
      <c r="Z330" s="85">
        <f t="shared" si="256"/>
        <v>0</v>
      </c>
      <c r="AA330" s="428">
        <f t="shared" si="256"/>
        <v>0</v>
      </c>
      <c r="AB330" s="195"/>
    </row>
    <row r="331" spans="1:28" s="222" customFormat="1" ht="12.75" customHeight="1" x14ac:dyDescent="0.15">
      <c r="A331" s="261"/>
      <c r="B331" s="153"/>
      <c r="C331" s="153"/>
      <c r="D331" s="85"/>
      <c r="E331" s="262" t="s">
        <v>74</v>
      </c>
      <c r="F331" s="85"/>
      <c r="G331" s="85"/>
      <c r="H331" s="85"/>
      <c r="I331" s="85"/>
      <c r="J331" s="85"/>
      <c r="K331" s="85"/>
      <c r="L331" s="85"/>
      <c r="M331" s="393"/>
      <c r="N331" s="393"/>
      <c r="O331" s="393"/>
      <c r="P331" s="224"/>
      <c r="Q331" s="224"/>
      <c r="R331" s="224"/>
      <c r="S331" s="224"/>
      <c r="T331" s="224"/>
      <c r="U331" s="224"/>
      <c r="V331" s="224"/>
      <c r="W331" s="224"/>
      <c r="X331" s="423"/>
      <c r="Y331" s="224"/>
      <c r="Z331" s="224"/>
      <c r="AA331" s="423"/>
      <c r="AB331" s="195"/>
    </row>
    <row r="332" spans="1:28" s="194" customFormat="1" ht="15" customHeight="1" x14ac:dyDescent="0.15">
      <c r="A332" s="268"/>
      <c r="B332" s="239"/>
      <c r="C332" s="239"/>
      <c r="D332" s="269"/>
      <c r="E332" s="263" t="s">
        <v>32</v>
      </c>
      <c r="F332" s="86"/>
      <c r="G332" s="86">
        <f t="shared" ref="G332:O332" si="257">G333+G334</f>
        <v>0</v>
      </c>
      <c r="H332" s="86">
        <f t="shared" si="257"/>
        <v>0</v>
      </c>
      <c r="I332" s="86">
        <f t="shared" si="257"/>
        <v>0</v>
      </c>
      <c r="J332" s="86">
        <f t="shared" si="257"/>
        <v>0</v>
      </c>
      <c r="K332" s="86">
        <f t="shared" si="257"/>
        <v>0</v>
      </c>
      <c r="L332" s="86">
        <f t="shared" si="257"/>
        <v>0</v>
      </c>
      <c r="M332" s="397">
        <f t="shared" si="257"/>
        <v>0</v>
      </c>
      <c r="N332" s="397">
        <f t="shared" si="257"/>
        <v>0</v>
      </c>
      <c r="O332" s="397">
        <f t="shared" si="257"/>
        <v>0</v>
      </c>
      <c r="P332" s="86"/>
      <c r="Q332" s="86"/>
      <c r="R332" s="86"/>
      <c r="S332" s="86">
        <f t="shared" ref="S332:AA332" si="258">S333+S334</f>
        <v>0</v>
      </c>
      <c r="T332" s="86">
        <f t="shared" si="258"/>
        <v>0</v>
      </c>
      <c r="U332" s="86">
        <f t="shared" si="258"/>
        <v>0</v>
      </c>
      <c r="V332" s="86">
        <f t="shared" ref="V332:X332" si="259">V333+V334</f>
        <v>0</v>
      </c>
      <c r="W332" s="86">
        <f t="shared" si="259"/>
        <v>0</v>
      </c>
      <c r="X332" s="426">
        <f t="shared" si="259"/>
        <v>0</v>
      </c>
      <c r="Y332" s="86">
        <f t="shared" si="258"/>
        <v>0</v>
      </c>
      <c r="Z332" s="86">
        <f t="shared" si="258"/>
        <v>0</v>
      </c>
      <c r="AA332" s="426">
        <f t="shared" si="258"/>
        <v>0</v>
      </c>
      <c r="AB332" s="192"/>
    </row>
    <row r="333" spans="1:28" s="222" customFormat="1" ht="21.6" customHeight="1" x14ac:dyDescent="0.15">
      <c r="A333" s="261"/>
      <c r="B333" s="153"/>
      <c r="C333" s="153"/>
      <c r="D333" s="85"/>
      <c r="E333" s="271" t="s">
        <v>536</v>
      </c>
      <c r="F333" s="100" t="s">
        <v>537</v>
      </c>
      <c r="G333" s="161">
        <f>H333+I333</f>
        <v>0</v>
      </c>
      <c r="H333" s="161"/>
      <c r="I333" s="161">
        <v>0</v>
      </c>
      <c r="J333" s="161">
        <v>0</v>
      </c>
      <c r="K333" s="161">
        <v>0</v>
      </c>
      <c r="L333" s="161">
        <v>0</v>
      </c>
      <c r="M333" s="385">
        <f>N333+O333</f>
        <v>0</v>
      </c>
      <c r="N333" s="385">
        <v>0</v>
      </c>
      <c r="O333" s="385">
        <v>0</v>
      </c>
      <c r="P333" s="162"/>
      <c r="Q333" s="162"/>
      <c r="R333" s="162"/>
      <c r="S333" s="164">
        <f>T333+U333</f>
        <v>0</v>
      </c>
      <c r="T333" s="164">
        <v>0</v>
      </c>
      <c r="U333" s="164">
        <v>0</v>
      </c>
      <c r="V333" s="164">
        <f>W333+X333</f>
        <v>0</v>
      </c>
      <c r="W333" s="164">
        <v>0</v>
      </c>
      <c r="X333" s="327">
        <v>0</v>
      </c>
      <c r="Y333" s="164">
        <f>Z333+AA333</f>
        <v>0</v>
      </c>
      <c r="Z333" s="164">
        <v>0</v>
      </c>
      <c r="AA333" s="327">
        <v>0</v>
      </c>
      <c r="AB333" s="195"/>
    </row>
    <row r="334" spans="1:28" s="222" customFormat="1" ht="24" customHeight="1" x14ac:dyDescent="0.15">
      <c r="A334" s="261"/>
      <c r="B334" s="153"/>
      <c r="C334" s="153"/>
      <c r="D334" s="85"/>
      <c r="E334" s="262" t="s">
        <v>524</v>
      </c>
      <c r="F334" s="197" t="s">
        <v>525</v>
      </c>
      <c r="G334" s="161">
        <f>H334+I334</f>
        <v>0</v>
      </c>
      <c r="H334" s="161">
        <v>0</v>
      </c>
      <c r="I334" s="161">
        <v>0</v>
      </c>
      <c r="J334" s="161">
        <f>K334+L334</f>
        <v>0</v>
      </c>
      <c r="K334" s="161">
        <v>0</v>
      </c>
      <c r="L334" s="161">
        <v>0</v>
      </c>
      <c r="M334" s="385">
        <f>N334+O334</f>
        <v>0</v>
      </c>
      <c r="N334" s="385">
        <v>0</v>
      </c>
      <c r="O334" s="385">
        <v>0</v>
      </c>
      <c r="P334" s="162"/>
      <c r="Q334" s="162"/>
      <c r="R334" s="162"/>
      <c r="S334" s="164">
        <f>T334+U334</f>
        <v>0</v>
      </c>
      <c r="T334" s="164">
        <v>0</v>
      </c>
      <c r="U334" s="164">
        <v>0</v>
      </c>
      <c r="V334" s="164">
        <f>W334+X334</f>
        <v>0</v>
      </c>
      <c r="W334" s="164">
        <v>0</v>
      </c>
      <c r="X334" s="327">
        <v>0</v>
      </c>
      <c r="Y334" s="164">
        <f>Z334+AA334</f>
        <v>0</v>
      </c>
      <c r="Z334" s="164">
        <v>0</v>
      </c>
      <c r="AA334" s="327">
        <v>0</v>
      </c>
      <c r="AB334" s="195"/>
    </row>
    <row r="335" spans="1:28" s="194" customFormat="1" ht="16.149999999999999" customHeight="1" x14ac:dyDescent="0.15">
      <c r="A335" s="268"/>
      <c r="B335" s="239"/>
      <c r="C335" s="239"/>
      <c r="D335" s="269"/>
      <c r="E335" s="263"/>
      <c r="F335" s="86"/>
      <c r="G335" s="86">
        <f t="shared" ref="G335:AA335" si="260">G336</f>
        <v>0</v>
      </c>
      <c r="H335" s="86">
        <f t="shared" si="260"/>
        <v>0</v>
      </c>
      <c r="I335" s="86">
        <f t="shared" si="260"/>
        <v>0</v>
      </c>
      <c r="J335" s="86">
        <f t="shared" si="260"/>
        <v>0</v>
      </c>
      <c r="K335" s="86">
        <f t="shared" si="260"/>
        <v>0</v>
      </c>
      <c r="L335" s="86">
        <f t="shared" si="260"/>
        <v>0</v>
      </c>
      <c r="M335" s="397">
        <f t="shared" si="260"/>
        <v>0</v>
      </c>
      <c r="N335" s="397">
        <f t="shared" si="260"/>
        <v>0</v>
      </c>
      <c r="O335" s="397">
        <f t="shared" si="260"/>
        <v>0</v>
      </c>
      <c r="P335" s="86"/>
      <c r="Q335" s="86"/>
      <c r="R335" s="86"/>
      <c r="S335" s="86">
        <f t="shared" si="260"/>
        <v>0</v>
      </c>
      <c r="T335" s="86">
        <f t="shared" si="260"/>
        <v>0</v>
      </c>
      <c r="U335" s="86">
        <f t="shared" si="260"/>
        <v>0</v>
      </c>
      <c r="V335" s="86">
        <f t="shared" si="260"/>
        <v>0</v>
      </c>
      <c r="W335" s="86">
        <f t="shared" si="260"/>
        <v>0</v>
      </c>
      <c r="X335" s="426">
        <f t="shared" si="260"/>
        <v>0</v>
      </c>
      <c r="Y335" s="86">
        <f t="shared" si="260"/>
        <v>0</v>
      </c>
      <c r="Z335" s="86">
        <f t="shared" si="260"/>
        <v>0</v>
      </c>
      <c r="AA335" s="426">
        <f t="shared" si="260"/>
        <v>0</v>
      </c>
      <c r="AB335" s="192"/>
    </row>
    <row r="336" spans="1:28" s="222" customFormat="1" ht="12.75" customHeight="1" x14ac:dyDescent="0.15">
      <c r="A336" s="261"/>
      <c r="B336" s="153"/>
      <c r="C336" s="153"/>
      <c r="D336" s="85"/>
      <c r="E336" s="262" t="s">
        <v>592</v>
      </c>
      <c r="F336" s="197" t="s">
        <v>591</v>
      </c>
      <c r="G336" s="161">
        <f>H336+I336</f>
        <v>0</v>
      </c>
      <c r="H336" s="161">
        <v>0</v>
      </c>
      <c r="I336" s="161">
        <v>0</v>
      </c>
      <c r="J336" s="161">
        <f>K336+L336</f>
        <v>0</v>
      </c>
      <c r="K336" s="161">
        <v>0</v>
      </c>
      <c r="L336" s="161">
        <v>0</v>
      </c>
      <c r="M336" s="385">
        <f>N336+O336</f>
        <v>0</v>
      </c>
      <c r="N336" s="385">
        <v>0</v>
      </c>
      <c r="O336" s="385">
        <f>ԿԾ!P29+ԿԾ!Q29</f>
        <v>0</v>
      </c>
      <c r="P336" s="162"/>
      <c r="Q336" s="162"/>
      <c r="R336" s="162"/>
      <c r="S336" s="164">
        <f>T336+U336</f>
        <v>0</v>
      </c>
      <c r="T336" s="164">
        <v>0</v>
      </c>
      <c r="U336" s="164">
        <f>ԿԾ!P35+ԿԾ!Q35</f>
        <v>0</v>
      </c>
      <c r="V336" s="164">
        <f>W336+X336</f>
        <v>0</v>
      </c>
      <c r="W336" s="164">
        <v>0</v>
      </c>
      <c r="X336" s="327">
        <f>ԿԾ!P35+ԿԾ!Q35</f>
        <v>0</v>
      </c>
      <c r="Y336" s="164">
        <f>Z336+AA336</f>
        <v>0</v>
      </c>
      <c r="Z336" s="164">
        <v>0</v>
      </c>
      <c r="AA336" s="327">
        <f>ԿԾ!S35+ԿԾ!T35</f>
        <v>0</v>
      </c>
      <c r="AB336" s="195"/>
    </row>
    <row r="337" spans="1:28" s="288" customFormat="1" ht="12.75" customHeight="1" x14ac:dyDescent="0.15">
      <c r="A337" s="286">
        <v>2620</v>
      </c>
      <c r="B337" s="292" t="s">
        <v>345</v>
      </c>
      <c r="C337" s="292">
        <v>2</v>
      </c>
      <c r="D337" s="86" t="s">
        <v>264</v>
      </c>
      <c r="E337" s="293" t="s">
        <v>813</v>
      </c>
      <c r="F337" s="211"/>
      <c r="G337" s="281">
        <f>G339</f>
        <v>0</v>
      </c>
      <c r="H337" s="281">
        <f t="shared" ref="H337:O337" si="261">H339</f>
        <v>0</v>
      </c>
      <c r="I337" s="281">
        <f t="shared" si="261"/>
        <v>0</v>
      </c>
      <c r="J337" s="281">
        <f t="shared" si="261"/>
        <v>0</v>
      </c>
      <c r="K337" s="281">
        <f t="shared" si="261"/>
        <v>0</v>
      </c>
      <c r="L337" s="281">
        <f t="shared" si="261"/>
        <v>0</v>
      </c>
      <c r="M337" s="402">
        <f t="shared" si="261"/>
        <v>0</v>
      </c>
      <c r="N337" s="402">
        <f t="shared" si="261"/>
        <v>0</v>
      </c>
      <c r="O337" s="402">
        <f t="shared" si="261"/>
        <v>0</v>
      </c>
      <c r="P337" s="281"/>
      <c r="Q337" s="281"/>
      <c r="R337" s="281"/>
      <c r="S337" s="281">
        <f t="shared" ref="S337:AA337" si="262">S339</f>
        <v>0</v>
      </c>
      <c r="T337" s="281">
        <f t="shared" si="262"/>
        <v>0</v>
      </c>
      <c r="U337" s="281">
        <f t="shared" si="262"/>
        <v>0</v>
      </c>
      <c r="V337" s="281">
        <f t="shared" ref="V337:X337" si="263">V339</f>
        <v>0</v>
      </c>
      <c r="W337" s="281">
        <f t="shared" si="263"/>
        <v>0</v>
      </c>
      <c r="X337" s="431">
        <f t="shared" si="263"/>
        <v>0</v>
      </c>
      <c r="Y337" s="281">
        <f t="shared" si="262"/>
        <v>0</v>
      </c>
      <c r="Z337" s="281">
        <f t="shared" si="262"/>
        <v>0</v>
      </c>
      <c r="AA337" s="431">
        <f t="shared" si="262"/>
        <v>0</v>
      </c>
      <c r="AB337" s="206"/>
    </row>
    <row r="338" spans="1:28" s="222" customFormat="1" ht="12.75" customHeight="1" x14ac:dyDescent="0.15">
      <c r="A338" s="261"/>
      <c r="B338" s="153"/>
      <c r="C338" s="153"/>
      <c r="D338" s="85"/>
      <c r="E338" s="262" t="s">
        <v>822</v>
      </c>
      <c r="F338" s="197"/>
      <c r="G338" s="161"/>
      <c r="H338" s="161"/>
      <c r="I338" s="161"/>
      <c r="J338" s="197"/>
      <c r="K338" s="197"/>
      <c r="L338" s="197"/>
      <c r="M338" s="393"/>
      <c r="N338" s="393"/>
      <c r="O338" s="393"/>
      <c r="P338" s="224"/>
      <c r="Q338" s="224"/>
      <c r="R338" s="224"/>
      <c r="S338" s="224"/>
      <c r="T338" s="224"/>
      <c r="U338" s="224"/>
      <c r="V338" s="224"/>
      <c r="W338" s="224"/>
      <c r="X338" s="423"/>
      <c r="Y338" s="224"/>
      <c r="Z338" s="224"/>
      <c r="AA338" s="423"/>
      <c r="AB338" s="195"/>
    </row>
    <row r="339" spans="1:28" s="222" customFormat="1" ht="12.75" customHeight="1" x14ac:dyDescent="0.15">
      <c r="A339" s="261">
        <v>2621</v>
      </c>
      <c r="B339" s="197" t="s">
        <v>345</v>
      </c>
      <c r="C339" s="197">
        <v>2</v>
      </c>
      <c r="D339" s="197" t="s">
        <v>267</v>
      </c>
      <c r="E339" s="270" t="s">
        <v>813</v>
      </c>
      <c r="F339" s="197"/>
      <c r="G339" s="161">
        <f>SUM(G340:G346)</f>
        <v>0</v>
      </c>
      <c r="H339" s="161">
        <f>H340+H342</f>
        <v>0</v>
      </c>
      <c r="I339" s="161">
        <f>I343+I344+I345+I346</f>
        <v>0</v>
      </c>
      <c r="J339" s="161">
        <v>0</v>
      </c>
      <c r="K339" s="161">
        <v>0</v>
      </c>
      <c r="L339" s="161">
        <v>0</v>
      </c>
      <c r="M339" s="391">
        <f t="shared" ref="M339:O339" si="264">SUM(M340:M346)</f>
        <v>0</v>
      </c>
      <c r="N339" s="391">
        <f t="shared" si="264"/>
        <v>0</v>
      </c>
      <c r="O339" s="391">
        <f t="shared" si="264"/>
        <v>0</v>
      </c>
      <c r="P339" s="162"/>
      <c r="Q339" s="162"/>
      <c r="R339" s="162"/>
      <c r="S339" s="161">
        <f t="shared" ref="S339:AA339" si="265">SUM(S340:S346)</f>
        <v>0</v>
      </c>
      <c r="T339" s="161">
        <f t="shared" si="265"/>
        <v>0</v>
      </c>
      <c r="U339" s="161">
        <f t="shared" si="265"/>
        <v>0</v>
      </c>
      <c r="V339" s="161">
        <f t="shared" ref="V339:X339" si="266">SUM(V340:V346)</f>
        <v>0</v>
      </c>
      <c r="W339" s="161">
        <f t="shared" si="266"/>
        <v>0</v>
      </c>
      <c r="X339" s="414">
        <f t="shared" si="266"/>
        <v>0</v>
      </c>
      <c r="Y339" s="161">
        <f t="shared" si="265"/>
        <v>0</v>
      </c>
      <c r="Z339" s="161">
        <f t="shared" si="265"/>
        <v>0</v>
      </c>
      <c r="AA339" s="414">
        <f t="shared" si="265"/>
        <v>0</v>
      </c>
      <c r="AB339" s="195"/>
    </row>
    <row r="340" spans="1:28" s="222" customFormat="1" ht="12.75" customHeight="1" x14ac:dyDescent="0.15">
      <c r="A340" s="261"/>
      <c r="B340" s="197"/>
      <c r="C340" s="197"/>
      <c r="D340" s="197"/>
      <c r="E340" s="262" t="s">
        <v>494</v>
      </c>
      <c r="F340" s="197" t="s">
        <v>493</v>
      </c>
      <c r="G340" s="161">
        <f t="shared" ref="G340:G346" si="267">H340+I340</f>
        <v>0</v>
      </c>
      <c r="H340" s="161"/>
      <c r="I340" s="161">
        <v>0</v>
      </c>
      <c r="J340" s="161">
        <f t="shared" ref="J340:J345" si="268">K340+L340</f>
        <v>0</v>
      </c>
      <c r="K340" s="161">
        <v>0</v>
      </c>
      <c r="L340" s="161">
        <v>0</v>
      </c>
      <c r="M340" s="385">
        <f t="shared" ref="M340:M346" si="269">N340+O340</f>
        <v>0</v>
      </c>
      <c r="N340" s="385">
        <v>0</v>
      </c>
      <c r="O340" s="385">
        <v>0</v>
      </c>
      <c r="P340" s="162"/>
      <c r="Q340" s="162"/>
      <c r="R340" s="162"/>
      <c r="S340" s="164">
        <f t="shared" ref="S340:S346" si="270">T340+U340</f>
        <v>0</v>
      </c>
      <c r="T340" s="164">
        <v>0</v>
      </c>
      <c r="U340" s="164">
        <v>0</v>
      </c>
      <c r="V340" s="164">
        <f t="shared" ref="V340:V346" si="271">W340+X340</f>
        <v>0</v>
      </c>
      <c r="W340" s="164">
        <v>0</v>
      </c>
      <c r="X340" s="327">
        <v>0</v>
      </c>
      <c r="Y340" s="164">
        <f t="shared" ref="Y340:Y346" si="272">Z340+AA340</f>
        <v>0</v>
      </c>
      <c r="Z340" s="164">
        <v>0</v>
      </c>
      <c r="AA340" s="327">
        <v>0</v>
      </c>
      <c r="AB340" s="195"/>
    </row>
    <row r="341" spans="1:28" s="222" customFormat="1" ht="21" customHeight="1" x14ac:dyDescent="0.15">
      <c r="A341" s="261"/>
      <c r="B341" s="197"/>
      <c r="C341" s="197"/>
      <c r="D341" s="197"/>
      <c r="E341" s="289" t="s">
        <v>771</v>
      </c>
      <c r="F341" s="197">
        <v>4251</v>
      </c>
      <c r="G341" s="161">
        <f t="shared" si="267"/>
        <v>0</v>
      </c>
      <c r="H341" s="161">
        <v>0</v>
      </c>
      <c r="I341" s="161">
        <v>0</v>
      </c>
      <c r="J341" s="161">
        <f t="shared" si="268"/>
        <v>0</v>
      </c>
      <c r="K341" s="161">
        <v>0</v>
      </c>
      <c r="L341" s="161">
        <v>0</v>
      </c>
      <c r="M341" s="385">
        <f t="shared" si="269"/>
        <v>0</v>
      </c>
      <c r="N341" s="385">
        <v>0</v>
      </c>
      <c r="O341" s="385">
        <v>0</v>
      </c>
      <c r="P341" s="162"/>
      <c r="Q341" s="162"/>
      <c r="R341" s="162"/>
      <c r="S341" s="164">
        <f t="shared" si="270"/>
        <v>0</v>
      </c>
      <c r="T341" s="164">
        <v>0</v>
      </c>
      <c r="U341" s="164">
        <v>0</v>
      </c>
      <c r="V341" s="164">
        <f t="shared" si="271"/>
        <v>0</v>
      </c>
      <c r="W341" s="164">
        <v>0</v>
      </c>
      <c r="X341" s="327">
        <v>0</v>
      </c>
      <c r="Y341" s="164">
        <f t="shared" si="272"/>
        <v>0</v>
      </c>
      <c r="Z341" s="164">
        <v>0</v>
      </c>
      <c r="AA341" s="327">
        <v>0</v>
      </c>
      <c r="AB341" s="195"/>
    </row>
    <row r="342" spans="1:28" s="222" customFormat="1" ht="21" customHeight="1" x14ac:dyDescent="0.15">
      <c r="A342" s="261"/>
      <c r="B342" s="153"/>
      <c r="C342" s="153"/>
      <c r="D342" s="85"/>
      <c r="E342" s="271" t="s">
        <v>536</v>
      </c>
      <c r="F342" s="100" t="s">
        <v>537</v>
      </c>
      <c r="G342" s="161">
        <f t="shared" si="267"/>
        <v>0</v>
      </c>
      <c r="H342" s="161"/>
      <c r="I342" s="161">
        <v>0</v>
      </c>
      <c r="J342" s="161">
        <f t="shared" si="268"/>
        <v>0</v>
      </c>
      <c r="K342" s="161">
        <v>0</v>
      </c>
      <c r="L342" s="161">
        <v>0</v>
      </c>
      <c r="M342" s="385">
        <f t="shared" si="269"/>
        <v>0</v>
      </c>
      <c r="N342" s="385">
        <v>0</v>
      </c>
      <c r="O342" s="385">
        <v>0</v>
      </c>
      <c r="P342" s="162"/>
      <c r="Q342" s="162"/>
      <c r="R342" s="162"/>
      <c r="S342" s="164">
        <f t="shared" si="270"/>
        <v>0</v>
      </c>
      <c r="T342" s="164">
        <f>(H342+K342+N342)/3</f>
        <v>0</v>
      </c>
      <c r="U342" s="164">
        <v>0</v>
      </c>
      <c r="V342" s="164">
        <f t="shared" si="271"/>
        <v>0</v>
      </c>
      <c r="W342" s="164">
        <f>(H342+K342+N342)/3</f>
        <v>0</v>
      </c>
      <c r="X342" s="327">
        <v>0</v>
      </c>
      <c r="Y342" s="164">
        <f t="shared" si="272"/>
        <v>0</v>
      </c>
      <c r="Z342" s="164">
        <f>(K342+N342+Q342)/3</f>
        <v>0</v>
      </c>
      <c r="AA342" s="327">
        <v>0</v>
      </c>
      <c r="AB342" s="195"/>
    </row>
    <row r="343" spans="1:28" s="222" customFormat="1" ht="15" customHeight="1" x14ac:dyDescent="0.15">
      <c r="A343" s="261"/>
      <c r="B343" s="153"/>
      <c r="C343" s="153"/>
      <c r="D343" s="85"/>
      <c r="E343" s="262" t="s">
        <v>592</v>
      </c>
      <c r="F343" s="197" t="s">
        <v>591</v>
      </c>
      <c r="G343" s="161">
        <f t="shared" si="267"/>
        <v>0</v>
      </c>
      <c r="H343" s="161">
        <v>0</v>
      </c>
      <c r="I343" s="161">
        <v>0</v>
      </c>
      <c r="J343" s="161">
        <f t="shared" si="268"/>
        <v>0</v>
      </c>
      <c r="K343" s="161">
        <v>0</v>
      </c>
      <c r="L343" s="161">
        <v>0</v>
      </c>
      <c r="M343" s="385">
        <f t="shared" si="269"/>
        <v>0</v>
      </c>
      <c r="N343" s="385">
        <v>0</v>
      </c>
      <c r="O343" s="385">
        <v>0</v>
      </c>
      <c r="P343" s="162"/>
      <c r="Q343" s="162"/>
      <c r="R343" s="162"/>
      <c r="S343" s="164">
        <f t="shared" si="270"/>
        <v>0</v>
      </c>
      <c r="T343" s="164">
        <v>0</v>
      </c>
      <c r="U343" s="164">
        <v>0</v>
      </c>
      <c r="V343" s="164">
        <f t="shared" si="271"/>
        <v>0</v>
      </c>
      <c r="W343" s="164">
        <v>0</v>
      </c>
      <c r="X343" s="327">
        <v>0</v>
      </c>
      <c r="Y343" s="164">
        <f t="shared" si="272"/>
        <v>0</v>
      </c>
      <c r="Z343" s="164">
        <v>0</v>
      </c>
      <c r="AA343" s="327">
        <v>0</v>
      </c>
      <c r="AB343" s="195"/>
    </row>
    <row r="344" spans="1:28" s="222" customFormat="1" ht="16.149999999999999" customHeight="1" x14ac:dyDescent="0.15">
      <c r="A344" s="261"/>
      <c r="B344" s="153"/>
      <c r="C344" s="153"/>
      <c r="D344" s="85"/>
      <c r="E344" s="289" t="s">
        <v>24</v>
      </c>
      <c r="F344" s="197">
        <v>5129</v>
      </c>
      <c r="G344" s="161">
        <f t="shared" si="267"/>
        <v>0</v>
      </c>
      <c r="H344" s="161">
        <v>0</v>
      </c>
      <c r="I344" s="161">
        <v>0</v>
      </c>
      <c r="J344" s="161">
        <f t="shared" si="268"/>
        <v>0</v>
      </c>
      <c r="K344" s="161">
        <v>0</v>
      </c>
      <c r="L344" s="161">
        <v>0</v>
      </c>
      <c r="M344" s="385">
        <f t="shared" si="269"/>
        <v>0</v>
      </c>
      <c r="N344" s="385">
        <v>0</v>
      </c>
      <c r="O344" s="385">
        <v>0</v>
      </c>
      <c r="P344" s="162"/>
      <c r="Q344" s="162"/>
      <c r="R344" s="162"/>
      <c r="S344" s="164">
        <f t="shared" si="270"/>
        <v>0</v>
      </c>
      <c r="T344" s="164">
        <v>0</v>
      </c>
      <c r="U344" s="164">
        <v>0</v>
      </c>
      <c r="V344" s="164">
        <f t="shared" si="271"/>
        <v>0</v>
      </c>
      <c r="W344" s="164">
        <v>0</v>
      </c>
      <c r="X344" s="327">
        <v>0</v>
      </c>
      <c r="Y344" s="164">
        <f t="shared" si="272"/>
        <v>0</v>
      </c>
      <c r="Z344" s="164">
        <v>0</v>
      </c>
      <c r="AA344" s="327">
        <v>0</v>
      </c>
      <c r="AB344" s="195"/>
    </row>
    <row r="345" spans="1:28" s="222" customFormat="1" ht="16.149999999999999" customHeight="1" x14ac:dyDescent="0.15">
      <c r="A345" s="261"/>
      <c r="B345" s="153"/>
      <c r="C345" s="153"/>
      <c r="D345" s="85"/>
      <c r="E345" s="277" t="s">
        <v>767</v>
      </c>
      <c r="F345" s="100">
        <v>5131</v>
      </c>
      <c r="G345" s="161">
        <f t="shared" si="267"/>
        <v>0</v>
      </c>
      <c r="H345" s="161">
        <v>0</v>
      </c>
      <c r="I345" s="161">
        <v>0</v>
      </c>
      <c r="J345" s="161">
        <f t="shared" si="268"/>
        <v>0</v>
      </c>
      <c r="K345" s="161">
        <v>0</v>
      </c>
      <c r="L345" s="161">
        <v>0</v>
      </c>
      <c r="M345" s="385">
        <f t="shared" si="269"/>
        <v>0</v>
      </c>
      <c r="N345" s="385">
        <v>0</v>
      </c>
      <c r="O345" s="385">
        <v>0</v>
      </c>
      <c r="P345" s="162"/>
      <c r="Q345" s="162"/>
      <c r="R345" s="162"/>
      <c r="S345" s="164">
        <f t="shared" si="270"/>
        <v>0</v>
      </c>
      <c r="T345" s="164">
        <v>0</v>
      </c>
      <c r="U345" s="164">
        <v>0</v>
      </c>
      <c r="V345" s="164">
        <f t="shared" si="271"/>
        <v>0</v>
      </c>
      <c r="W345" s="164">
        <v>0</v>
      </c>
      <c r="X345" s="327">
        <v>0</v>
      </c>
      <c r="Y345" s="164">
        <f t="shared" si="272"/>
        <v>0</v>
      </c>
      <c r="Z345" s="164">
        <v>0</v>
      </c>
      <c r="AA345" s="327">
        <v>0</v>
      </c>
      <c r="AB345" s="195"/>
    </row>
    <row r="346" spans="1:28" s="222" customFormat="1" ht="16.149999999999999" customHeight="1" x14ac:dyDescent="0.15">
      <c r="A346" s="261"/>
      <c r="B346" s="153"/>
      <c r="C346" s="153"/>
      <c r="D346" s="85"/>
      <c r="E346" s="277" t="s">
        <v>15</v>
      </c>
      <c r="F346" s="100">
        <v>5134</v>
      </c>
      <c r="G346" s="161">
        <f t="shared" si="267"/>
        <v>0</v>
      </c>
      <c r="H346" s="161">
        <v>0</v>
      </c>
      <c r="I346" s="161">
        <v>0</v>
      </c>
      <c r="J346" s="161">
        <v>0</v>
      </c>
      <c r="K346" s="161">
        <v>0</v>
      </c>
      <c r="L346" s="161">
        <v>0</v>
      </c>
      <c r="M346" s="385">
        <f t="shared" si="269"/>
        <v>0</v>
      </c>
      <c r="N346" s="385">
        <v>0</v>
      </c>
      <c r="O346" s="385">
        <v>0</v>
      </c>
      <c r="P346" s="162"/>
      <c r="Q346" s="162"/>
      <c r="R346" s="162"/>
      <c r="S346" s="164">
        <f t="shared" si="270"/>
        <v>0</v>
      </c>
      <c r="T346" s="164">
        <v>0</v>
      </c>
      <c r="U346" s="164">
        <v>0</v>
      </c>
      <c r="V346" s="164">
        <f t="shared" si="271"/>
        <v>0</v>
      </c>
      <c r="W346" s="164">
        <v>0</v>
      </c>
      <c r="X346" s="327">
        <v>0</v>
      </c>
      <c r="Y346" s="164">
        <f t="shared" si="272"/>
        <v>0</v>
      </c>
      <c r="Z346" s="164">
        <v>0</v>
      </c>
      <c r="AA346" s="327">
        <v>0</v>
      </c>
      <c r="AB346" s="195"/>
    </row>
    <row r="347" spans="1:28" s="288" customFormat="1" ht="12.75" customHeight="1" x14ac:dyDescent="0.15">
      <c r="A347" s="286">
        <v>2630</v>
      </c>
      <c r="B347" s="292" t="s">
        <v>345</v>
      </c>
      <c r="C347" s="292">
        <v>3</v>
      </c>
      <c r="D347" s="86" t="s">
        <v>264</v>
      </c>
      <c r="E347" s="293" t="s">
        <v>33</v>
      </c>
      <c r="F347" s="211"/>
      <c r="G347" s="281">
        <f>G349</f>
        <v>0</v>
      </c>
      <c r="H347" s="281">
        <f t="shared" ref="H347:O347" si="273">H349</f>
        <v>0</v>
      </c>
      <c r="I347" s="281">
        <f t="shared" si="273"/>
        <v>0</v>
      </c>
      <c r="J347" s="281">
        <f t="shared" si="273"/>
        <v>73072.600000000006</v>
      </c>
      <c r="K347" s="281">
        <f t="shared" si="273"/>
        <v>73072.600000000006</v>
      </c>
      <c r="L347" s="281">
        <f t="shared" si="273"/>
        <v>0</v>
      </c>
      <c r="M347" s="402">
        <f t="shared" si="273"/>
        <v>0</v>
      </c>
      <c r="N347" s="402">
        <f t="shared" si="273"/>
        <v>0</v>
      </c>
      <c r="O347" s="402">
        <f t="shared" si="273"/>
        <v>0</v>
      </c>
      <c r="P347" s="281"/>
      <c r="Q347" s="281"/>
      <c r="R347" s="281"/>
      <c r="S347" s="281">
        <f t="shared" ref="S347:AA347" si="274">S349</f>
        <v>0</v>
      </c>
      <c r="T347" s="281">
        <f t="shared" si="274"/>
        <v>0</v>
      </c>
      <c r="U347" s="281">
        <f t="shared" si="274"/>
        <v>0</v>
      </c>
      <c r="V347" s="281">
        <f t="shared" ref="V347:X347" si="275">V349</f>
        <v>0</v>
      </c>
      <c r="W347" s="281">
        <f t="shared" si="275"/>
        <v>0</v>
      </c>
      <c r="X347" s="431">
        <f t="shared" si="275"/>
        <v>0</v>
      </c>
      <c r="Y347" s="281">
        <f t="shared" si="274"/>
        <v>0</v>
      </c>
      <c r="Z347" s="281">
        <f t="shared" si="274"/>
        <v>0</v>
      </c>
      <c r="AA347" s="431">
        <f t="shared" si="274"/>
        <v>0</v>
      </c>
      <c r="AB347" s="206"/>
    </row>
    <row r="348" spans="1:28" s="222" customFormat="1" ht="14.45" customHeight="1" x14ac:dyDescent="0.15">
      <c r="A348" s="261"/>
      <c r="B348" s="153"/>
      <c r="C348" s="153"/>
      <c r="D348" s="85"/>
      <c r="E348" s="277" t="s">
        <v>822</v>
      </c>
      <c r="F348" s="100"/>
      <c r="G348" s="161"/>
      <c r="H348" s="161"/>
      <c r="I348" s="161"/>
      <c r="J348" s="197"/>
      <c r="K348" s="197"/>
      <c r="L348" s="197"/>
      <c r="M348" s="393"/>
      <c r="N348" s="393"/>
      <c r="O348" s="393"/>
      <c r="P348" s="224"/>
      <c r="Q348" s="224"/>
      <c r="R348" s="224"/>
      <c r="S348" s="224"/>
      <c r="T348" s="224"/>
      <c r="U348" s="224"/>
      <c r="V348" s="224"/>
      <c r="W348" s="224"/>
      <c r="X348" s="423"/>
      <c r="Y348" s="224"/>
      <c r="Z348" s="224"/>
      <c r="AA348" s="423"/>
      <c r="AB348" s="195"/>
    </row>
    <row r="349" spans="1:28" s="222" customFormat="1" ht="14.45" customHeight="1" x14ac:dyDescent="0.15">
      <c r="A349" s="261">
        <v>2631</v>
      </c>
      <c r="B349" s="197" t="s">
        <v>345</v>
      </c>
      <c r="C349" s="197">
        <v>3</v>
      </c>
      <c r="D349" s="197" t="s">
        <v>267</v>
      </c>
      <c r="E349" s="277" t="s">
        <v>33</v>
      </c>
      <c r="F349" s="100"/>
      <c r="G349" s="161">
        <f>G350+G351</f>
        <v>0</v>
      </c>
      <c r="H349" s="161">
        <f t="shared" ref="H349:O349" si="276">H350+H351</f>
        <v>0</v>
      </c>
      <c r="I349" s="161">
        <f t="shared" si="276"/>
        <v>0</v>
      </c>
      <c r="J349" s="161">
        <f t="shared" si="276"/>
        <v>73072.600000000006</v>
      </c>
      <c r="K349" s="161">
        <f t="shared" si="276"/>
        <v>73072.600000000006</v>
      </c>
      <c r="L349" s="161">
        <f t="shared" si="276"/>
        <v>0</v>
      </c>
      <c r="M349" s="391">
        <f t="shared" si="276"/>
        <v>0</v>
      </c>
      <c r="N349" s="391">
        <f t="shared" si="276"/>
        <v>0</v>
      </c>
      <c r="O349" s="391">
        <f t="shared" si="276"/>
        <v>0</v>
      </c>
      <c r="P349" s="162"/>
      <c r="Q349" s="162"/>
      <c r="R349" s="162"/>
      <c r="S349" s="161">
        <f t="shared" ref="S349:V349" si="277">S350+S351</f>
        <v>0</v>
      </c>
      <c r="T349" s="161">
        <v>0</v>
      </c>
      <c r="U349" s="161">
        <f t="shared" si="277"/>
        <v>0</v>
      </c>
      <c r="V349" s="161">
        <f t="shared" si="277"/>
        <v>0</v>
      </c>
      <c r="W349" s="161">
        <v>0</v>
      </c>
      <c r="X349" s="414">
        <f t="shared" ref="X349" si="278">X350+X351</f>
        <v>0</v>
      </c>
      <c r="Y349" s="161">
        <f t="shared" ref="Y349" si="279">Y350+Y351</f>
        <v>0</v>
      </c>
      <c r="Z349" s="161">
        <v>0</v>
      </c>
      <c r="AA349" s="414">
        <f t="shared" ref="AA349" si="280">AA350+AA351</f>
        <v>0</v>
      </c>
      <c r="AB349" s="195"/>
    </row>
    <row r="350" spans="1:28" s="222" customFormat="1" ht="26.45" customHeight="1" x14ac:dyDescent="0.15">
      <c r="A350" s="261"/>
      <c r="B350" s="153"/>
      <c r="C350" s="153"/>
      <c r="D350" s="85"/>
      <c r="E350" s="262" t="s">
        <v>592</v>
      </c>
      <c r="F350" s="197" t="s">
        <v>591</v>
      </c>
      <c r="G350" s="161">
        <f>H350+I350</f>
        <v>0</v>
      </c>
      <c r="H350" s="161"/>
      <c r="I350" s="161">
        <v>0</v>
      </c>
      <c r="J350" s="161">
        <f>K350+L350</f>
        <v>73072.600000000006</v>
      </c>
      <c r="K350" s="161">
        <v>73072.600000000006</v>
      </c>
      <c r="L350" s="161">
        <v>0</v>
      </c>
      <c r="M350" s="385">
        <f>N350+O350</f>
        <v>0</v>
      </c>
      <c r="N350" s="385">
        <v>0</v>
      </c>
      <c r="O350" s="385">
        <v>0</v>
      </c>
      <c r="P350" s="162"/>
      <c r="Q350" s="162"/>
      <c r="R350" s="162"/>
      <c r="S350" s="164">
        <f>T350+U350</f>
        <v>0</v>
      </c>
      <c r="T350" s="164">
        <v>0</v>
      </c>
      <c r="U350" s="164">
        <v>0</v>
      </c>
      <c r="V350" s="164">
        <f>W350+X350</f>
        <v>0</v>
      </c>
      <c r="W350" s="164">
        <v>0</v>
      </c>
      <c r="X350" s="327">
        <v>0</v>
      </c>
      <c r="Y350" s="164">
        <f>Z350+AA350</f>
        <v>0</v>
      </c>
      <c r="Z350" s="164">
        <v>0</v>
      </c>
      <c r="AA350" s="327">
        <v>0</v>
      </c>
      <c r="AB350" s="195"/>
    </row>
    <row r="351" spans="1:28" s="222" customFormat="1" ht="26.45" customHeight="1" x14ac:dyDescent="0.15">
      <c r="A351" s="261"/>
      <c r="B351" s="153"/>
      <c r="C351" s="153"/>
      <c r="D351" s="85"/>
      <c r="E351" s="262" t="s">
        <v>524</v>
      </c>
      <c r="F351" s="197" t="s">
        <v>525</v>
      </c>
      <c r="G351" s="161">
        <f>H351+I351</f>
        <v>0</v>
      </c>
      <c r="H351" s="161">
        <v>0</v>
      </c>
      <c r="I351" s="161">
        <v>0</v>
      </c>
      <c r="J351" s="161">
        <f>K351+L351</f>
        <v>0</v>
      </c>
      <c r="K351" s="161">
        <v>0</v>
      </c>
      <c r="L351" s="161">
        <v>0</v>
      </c>
      <c r="M351" s="385">
        <f>N351+O351</f>
        <v>0</v>
      </c>
      <c r="N351" s="385">
        <v>0</v>
      </c>
      <c r="O351" s="385"/>
      <c r="P351" s="162"/>
      <c r="Q351" s="162"/>
      <c r="R351" s="162"/>
      <c r="S351" s="164">
        <f>T351+U351</f>
        <v>0</v>
      </c>
      <c r="T351" s="164">
        <v>0</v>
      </c>
      <c r="U351" s="164">
        <v>0</v>
      </c>
      <c r="V351" s="164">
        <f>W351+X351</f>
        <v>0</v>
      </c>
      <c r="W351" s="164">
        <v>0</v>
      </c>
      <c r="X351" s="327">
        <v>0</v>
      </c>
      <c r="Y351" s="164">
        <f>Z351+AA351</f>
        <v>0</v>
      </c>
      <c r="Z351" s="164">
        <v>0</v>
      </c>
      <c r="AA351" s="327">
        <v>0</v>
      </c>
      <c r="AB351" s="195"/>
    </row>
    <row r="352" spans="1:28" s="265" customFormat="1" ht="21" customHeight="1" x14ac:dyDescent="0.15">
      <c r="A352" s="291" t="s">
        <v>350</v>
      </c>
      <c r="B352" s="292" t="s">
        <v>345</v>
      </c>
      <c r="C352" s="292" t="s">
        <v>307</v>
      </c>
      <c r="D352" s="86" t="s">
        <v>264</v>
      </c>
      <c r="E352" s="263" t="s">
        <v>351</v>
      </c>
      <c r="F352" s="86"/>
      <c r="G352" s="86">
        <f>G354</f>
        <v>441.1</v>
      </c>
      <c r="H352" s="86">
        <f t="shared" ref="H352:O352" si="281">H354</f>
        <v>0</v>
      </c>
      <c r="I352" s="86">
        <f t="shared" si="281"/>
        <v>441.1</v>
      </c>
      <c r="J352" s="86">
        <f>J356+J360+J366+J368+J370+J372</f>
        <v>5000</v>
      </c>
      <c r="K352" s="86">
        <f>K356+K360+K366+K368+K370+K372</f>
        <v>5000</v>
      </c>
      <c r="L352" s="86">
        <f>L356+L360+L366+L368+L370+L372</f>
        <v>0</v>
      </c>
      <c r="M352" s="397">
        <f t="shared" si="281"/>
        <v>13105.4</v>
      </c>
      <c r="N352" s="397">
        <f t="shared" si="281"/>
        <v>13105.4</v>
      </c>
      <c r="O352" s="397">
        <f t="shared" si="281"/>
        <v>0</v>
      </c>
      <c r="P352" s="86"/>
      <c r="Q352" s="86"/>
      <c r="R352" s="86"/>
      <c r="S352" s="86">
        <f t="shared" ref="S352:AA352" si="282">S354</f>
        <v>5000</v>
      </c>
      <c r="T352" s="86">
        <f t="shared" si="282"/>
        <v>5000</v>
      </c>
      <c r="U352" s="86">
        <f t="shared" si="282"/>
        <v>0</v>
      </c>
      <c r="V352" s="86">
        <f t="shared" ref="V352:X352" si="283">V354</f>
        <v>5000</v>
      </c>
      <c r="W352" s="86">
        <f t="shared" si="283"/>
        <v>5000</v>
      </c>
      <c r="X352" s="426">
        <f t="shared" si="283"/>
        <v>0</v>
      </c>
      <c r="Y352" s="86">
        <f t="shared" si="282"/>
        <v>5000</v>
      </c>
      <c r="Z352" s="86">
        <f t="shared" si="282"/>
        <v>5000</v>
      </c>
      <c r="AA352" s="426">
        <f t="shared" si="282"/>
        <v>0</v>
      </c>
      <c r="AB352" s="264"/>
    </row>
    <row r="353" spans="1:28" s="222" customFormat="1" ht="12.75" customHeight="1" x14ac:dyDescent="0.15">
      <c r="A353" s="261"/>
      <c r="B353" s="153"/>
      <c r="C353" s="153"/>
      <c r="D353" s="85"/>
      <c r="E353" s="262" t="s">
        <v>269</v>
      </c>
      <c r="F353" s="85"/>
      <c r="G353" s="85"/>
      <c r="H353" s="85"/>
      <c r="I353" s="85"/>
      <c r="J353" s="85"/>
      <c r="K353" s="85"/>
      <c r="L353" s="85"/>
      <c r="M353" s="393"/>
      <c r="N353" s="393"/>
      <c r="O353" s="393"/>
      <c r="P353" s="224"/>
      <c r="Q353" s="224"/>
      <c r="R353" s="224"/>
      <c r="S353" s="224"/>
      <c r="T353" s="224"/>
      <c r="U353" s="224"/>
      <c r="V353" s="224"/>
      <c r="W353" s="224"/>
      <c r="X353" s="423"/>
      <c r="Y353" s="224"/>
      <c r="Z353" s="224"/>
      <c r="AA353" s="423"/>
      <c r="AB353" s="195"/>
    </row>
    <row r="354" spans="1:28" s="222" customFormat="1" ht="12.75" customHeight="1" x14ac:dyDescent="0.15">
      <c r="A354" s="196" t="s">
        <v>352</v>
      </c>
      <c r="B354" s="197" t="s">
        <v>345</v>
      </c>
      <c r="C354" s="197" t="s">
        <v>307</v>
      </c>
      <c r="D354" s="197" t="s">
        <v>267</v>
      </c>
      <c r="E354" s="262" t="s">
        <v>351</v>
      </c>
      <c r="F354" s="85"/>
      <c r="G354" s="85">
        <f t="shared" ref="G354:O354" si="284">G356+G360+G366+G368+G370+G372</f>
        <v>441.1</v>
      </c>
      <c r="H354" s="85">
        <f t="shared" si="284"/>
        <v>0</v>
      </c>
      <c r="I354" s="85">
        <f t="shared" si="284"/>
        <v>441.1</v>
      </c>
      <c r="J354" s="85">
        <f t="shared" si="284"/>
        <v>5000</v>
      </c>
      <c r="K354" s="85">
        <f t="shared" si="284"/>
        <v>5000</v>
      </c>
      <c r="L354" s="85">
        <f t="shared" si="284"/>
        <v>0</v>
      </c>
      <c r="M354" s="399">
        <f t="shared" si="284"/>
        <v>13105.4</v>
      </c>
      <c r="N354" s="399">
        <f t="shared" si="284"/>
        <v>13105.4</v>
      </c>
      <c r="O354" s="399">
        <f t="shared" si="284"/>
        <v>0</v>
      </c>
      <c r="P354" s="162"/>
      <c r="Q354" s="162"/>
      <c r="R354" s="162"/>
      <c r="S354" s="85">
        <f t="shared" ref="S354:AA354" si="285">S356+S360+S366+S368+S370+S372</f>
        <v>5000</v>
      </c>
      <c r="T354" s="85">
        <f t="shared" si="285"/>
        <v>5000</v>
      </c>
      <c r="U354" s="85">
        <f t="shared" si="285"/>
        <v>0</v>
      </c>
      <c r="V354" s="85">
        <f t="shared" ref="V354:X354" si="286">V356+V360+V366+V368+V370+V372</f>
        <v>5000</v>
      </c>
      <c r="W354" s="85">
        <f t="shared" si="286"/>
        <v>5000</v>
      </c>
      <c r="X354" s="428">
        <f t="shared" si="286"/>
        <v>0</v>
      </c>
      <c r="Y354" s="85">
        <f t="shared" si="285"/>
        <v>5000</v>
      </c>
      <c r="Z354" s="85">
        <f t="shared" si="285"/>
        <v>5000</v>
      </c>
      <c r="AA354" s="428">
        <f t="shared" si="285"/>
        <v>0</v>
      </c>
      <c r="AB354" s="195"/>
    </row>
    <row r="355" spans="1:28" s="222" customFormat="1" ht="12.75" customHeight="1" x14ac:dyDescent="0.15">
      <c r="A355" s="261"/>
      <c r="B355" s="153"/>
      <c r="C355" s="153"/>
      <c r="D355" s="85"/>
      <c r="E355" s="262" t="s">
        <v>74</v>
      </c>
      <c r="F355" s="85"/>
      <c r="G355" s="85"/>
      <c r="H355" s="85"/>
      <c r="I355" s="85"/>
      <c r="J355" s="85"/>
      <c r="K355" s="85"/>
      <c r="L355" s="85"/>
      <c r="M355" s="393"/>
      <c r="N355" s="393"/>
      <c r="O355" s="393"/>
      <c r="P355" s="224"/>
      <c r="Q355" s="224"/>
      <c r="R355" s="224"/>
      <c r="S355" s="224"/>
      <c r="T355" s="224"/>
      <c r="U355" s="224"/>
      <c r="V355" s="224"/>
      <c r="W355" s="224"/>
      <c r="X355" s="423"/>
      <c r="Y355" s="224"/>
      <c r="Z355" s="224"/>
      <c r="AA355" s="423"/>
      <c r="AB355" s="195"/>
    </row>
    <row r="356" spans="1:28" s="194" customFormat="1" ht="20.45" customHeight="1" x14ac:dyDescent="0.15">
      <c r="A356" s="268"/>
      <c r="B356" s="239"/>
      <c r="C356" s="239"/>
      <c r="D356" s="269"/>
      <c r="E356" s="263" t="s">
        <v>750</v>
      </c>
      <c r="F356" s="86"/>
      <c r="G356" s="86">
        <f t="shared" ref="G356:L356" si="287">G357+G359+G358</f>
        <v>0</v>
      </c>
      <c r="H356" s="86">
        <f t="shared" si="287"/>
        <v>0</v>
      </c>
      <c r="I356" s="86">
        <f t="shared" si="287"/>
        <v>0</v>
      </c>
      <c r="J356" s="86">
        <f t="shared" si="287"/>
        <v>0</v>
      </c>
      <c r="K356" s="86">
        <f t="shared" si="287"/>
        <v>0</v>
      </c>
      <c r="L356" s="86">
        <f t="shared" si="287"/>
        <v>0</v>
      </c>
      <c r="M356" s="397">
        <f t="shared" ref="M356:O356" si="288">M357+M359</f>
        <v>0</v>
      </c>
      <c r="N356" s="397">
        <f t="shared" si="288"/>
        <v>0</v>
      </c>
      <c r="O356" s="397">
        <f t="shared" si="288"/>
        <v>0</v>
      </c>
      <c r="P356" s="86"/>
      <c r="Q356" s="86"/>
      <c r="R356" s="86"/>
      <c r="S356" s="86">
        <f t="shared" ref="S356:AA356" si="289">S357+S359</f>
        <v>0</v>
      </c>
      <c r="T356" s="86">
        <f t="shared" si="289"/>
        <v>0</v>
      </c>
      <c r="U356" s="86">
        <f t="shared" si="289"/>
        <v>0</v>
      </c>
      <c r="V356" s="86">
        <f t="shared" ref="V356:X356" si="290">V357+V359</f>
        <v>0</v>
      </c>
      <c r="W356" s="86">
        <f t="shared" si="290"/>
        <v>0</v>
      </c>
      <c r="X356" s="426">
        <f t="shared" si="290"/>
        <v>0</v>
      </c>
      <c r="Y356" s="86">
        <f t="shared" si="289"/>
        <v>0</v>
      </c>
      <c r="Z356" s="86">
        <f t="shared" si="289"/>
        <v>0</v>
      </c>
      <c r="AA356" s="426">
        <f t="shared" si="289"/>
        <v>0</v>
      </c>
      <c r="AB356" s="192"/>
    </row>
    <row r="357" spans="1:28" s="222" customFormat="1" ht="12.75" customHeight="1" x14ac:dyDescent="0.15">
      <c r="A357" s="261"/>
      <c r="B357" s="153"/>
      <c r="C357" s="153"/>
      <c r="D357" s="85"/>
      <c r="E357" s="262" t="s">
        <v>498</v>
      </c>
      <c r="F357" s="197" t="s">
        <v>497</v>
      </c>
      <c r="G357" s="161">
        <f t="shared" ref="G357:G365" si="291">H357+I357</f>
        <v>0</v>
      </c>
      <c r="H357" s="161">
        <v>0</v>
      </c>
      <c r="I357" s="161">
        <v>0</v>
      </c>
      <c r="J357" s="161">
        <f>K357+L357</f>
        <v>0</v>
      </c>
      <c r="K357" s="161">
        <v>0</v>
      </c>
      <c r="L357" s="161">
        <v>0</v>
      </c>
      <c r="M357" s="385">
        <f>N357+O357</f>
        <v>0</v>
      </c>
      <c r="N357" s="385">
        <v>0</v>
      </c>
      <c r="O357" s="385">
        <v>0</v>
      </c>
      <c r="P357" s="162"/>
      <c r="Q357" s="162"/>
      <c r="R357" s="162"/>
      <c r="S357" s="164">
        <f>T357+U357</f>
        <v>0</v>
      </c>
      <c r="T357" s="164">
        <v>0</v>
      </c>
      <c r="U357" s="164">
        <v>0</v>
      </c>
      <c r="V357" s="164">
        <f>W357+X357</f>
        <v>0</v>
      </c>
      <c r="W357" s="164">
        <v>0</v>
      </c>
      <c r="X357" s="327">
        <v>0</v>
      </c>
      <c r="Y357" s="164">
        <f>Z357+AA357</f>
        <v>0</v>
      </c>
      <c r="Z357" s="164">
        <v>0</v>
      </c>
      <c r="AA357" s="327">
        <v>0</v>
      </c>
      <c r="AB357" s="195"/>
    </row>
    <row r="358" spans="1:28" s="222" customFormat="1" ht="12.75" customHeight="1" x14ac:dyDescent="0.15">
      <c r="A358" s="261"/>
      <c r="B358" s="153"/>
      <c r="C358" s="153"/>
      <c r="D358" s="85"/>
      <c r="E358" s="289" t="s">
        <v>774</v>
      </c>
      <c r="F358" s="197">
        <v>4267</v>
      </c>
      <c r="G358" s="161">
        <f t="shared" si="291"/>
        <v>0</v>
      </c>
      <c r="H358" s="161">
        <v>0</v>
      </c>
      <c r="I358" s="161">
        <v>0</v>
      </c>
      <c r="J358" s="161">
        <f>K358+L358</f>
        <v>0</v>
      </c>
      <c r="K358" s="161">
        <v>0</v>
      </c>
      <c r="L358" s="161">
        <v>0</v>
      </c>
      <c r="M358" s="385">
        <f>N358+O358</f>
        <v>0</v>
      </c>
      <c r="N358" s="385">
        <v>0</v>
      </c>
      <c r="O358" s="385">
        <v>0</v>
      </c>
      <c r="P358" s="162"/>
      <c r="Q358" s="162"/>
      <c r="R358" s="162"/>
      <c r="S358" s="164">
        <f>T358+U358</f>
        <v>0</v>
      </c>
      <c r="T358" s="164">
        <v>0</v>
      </c>
      <c r="U358" s="164">
        <v>0</v>
      </c>
      <c r="V358" s="164">
        <f>W358+X358</f>
        <v>0</v>
      </c>
      <c r="W358" s="164">
        <v>0</v>
      </c>
      <c r="X358" s="327">
        <v>0</v>
      </c>
      <c r="Y358" s="164">
        <f>Z358+AA358</f>
        <v>0</v>
      </c>
      <c r="Z358" s="164">
        <v>0</v>
      </c>
      <c r="AA358" s="327">
        <v>0</v>
      </c>
      <c r="AB358" s="195"/>
    </row>
    <row r="359" spans="1:28" s="222" customFormat="1" ht="12.75" customHeight="1" x14ac:dyDescent="0.15">
      <c r="A359" s="261"/>
      <c r="B359" s="153"/>
      <c r="C359" s="153"/>
      <c r="D359" s="85"/>
      <c r="E359" s="262" t="s">
        <v>590</v>
      </c>
      <c r="F359" s="197" t="s">
        <v>589</v>
      </c>
      <c r="G359" s="161">
        <f t="shared" si="291"/>
        <v>0</v>
      </c>
      <c r="H359" s="161">
        <v>0</v>
      </c>
      <c r="I359" s="161">
        <v>0</v>
      </c>
      <c r="J359" s="161">
        <f>K359+L359</f>
        <v>0</v>
      </c>
      <c r="K359" s="161">
        <v>0</v>
      </c>
      <c r="L359" s="161">
        <v>0</v>
      </c>
      <c r="M359" s="385">
        <f>N359+O359</f>
        <v>0</v>
      </c>
      <c r="N359" s="385">
        <v>0</v>
      </c>
      <c r="O359" s="385">
        <f>ԿԾ!R29+ԿԾ!S29</f>
        <v>0</v>
      </c>
      <c r="P359" s="162"/>
      <c r="Q359" s="162"/>
      <c r="R359" s="162"/>
      <c r="S359" s="164">
        <f>T359+U359</f>
        <v>0</v>
      </c>
      <c r="T359" s="164">
        <v>0</v>
      </c>
      <c r="U359" s="164">
        <f>ԿԾ!R35+ԿԾ!S35</f>
        <v>0</v>
      </c>
      <c r="V359" s="164">
        <f>W359+X359</f>
        <v>0</v>
      </c>
      <c r="W359" s="164">
        <v>0</v>
      </c>
      <c r="X359" s="327">
        <f>ԿԾ!R35+ԿԾ!S35</f>
        <v>0</v>
      </c>
      <c r="Y359" s="164">
        <f>Z359+AA359</f>
        <v>0</v>
      </c>
      <c r="Z359" s="164">
        <v>0</v>
      </c>
      <c r="AA359" s="327">
        <f>ԿԾ!U35+ԿԾ!V35</f>
        <v>0</v>
      </c>
      <c r="AB359" s="195"/>
    </row>
    <row r="360" spans="1:28" s="194" customFormat="1" ht="25.9" customHeight="1" x14ac:dyDescent="0.15">
      <c r="A360" s="268"/>
      <c r="B360" s="239"/>
      <c r="C360" s="239"/>
      <c r="D360" s="269"/>
      <c r="E360" s="263" t="s">
        <v>751</v>
      </c>
      <c r="F360" s="86"/>
      <c r="G360" s="86">
        <f>G361+G362+G365+G363+G364</f>
        <v>0</v>
      </c>
      <c r="H360" s="86">
        <f t="shared" ref="H360:O360" si="292">H361+H362+H365+H363+H364</f>
        <v>0</v>
      </c>
      <c r="I360" s="86">
        <f t="shared" si="292"/>
        <v>0</v>
      </c>
      <c r="J360" s="86">
        <f t="shared" si="292"/>
        <v>5000</v>
      </c>
      <c r="K360" s="86">
        <f t="shared" si="292"/>
        <v>5000</v>
      </c>
      <c r="L360" s="86">
        <f t="shared" si="292"/>
        <v>0</v>
      </c>
      <c r="M360" s="397">
        <f t="shared" si="292"/>
        <v>13105.4</v>
      </c>
      <c r="N360" s="397">
        <f t="shared" si="292"/>
        <v>13105.4</v>
      </c>
      <c r="O360" s="397">
        <f t="shared" si="292"/>
        <v>0</v>
      </c>
      <c r="P360" s="86"/>
      <c r="Q360" s="86"/>
      <c r="R360" s="86"/>
      <c r="S360" s="86">
        <f t="shared" ref="S360:AA360" si="293">S361+S362+S365+S363+S364</f>
        <v>5000</v>
      </c>
      <c r="T360" s="86">
        <f t="shared" si="293"/>
        <v>5000</v>
      </c>
      <c r="U360" s="86">
        <f t="shared" si="293"/>
        <v>0</v>
      </c>
      <c r="V360" s="86">
        <f t="shared" ref="V360:X360" si="294">V361+V362+V365+V363+V364</f>
        <v>5000</v>
      </c>
      <c r="W360" s="86">
        <f t="shared" si="294"/>
        <v>5000</v>
      </c>
      <c r="X360" s="426">
        <f t="shared" si="294"/>
        <v>0</v>
      </c>
      <c r="Y360" s="86">
        <f t="shared" si="293"/>
        <v>5000</v>
      </c>
      <c r="Z360" s="86">
        <f t="shared" si="293"/>
        <v>5000</v>
      </c>
      <c r="AA360" s="426">
        <f t="shared" si="293"/>
        <v>0</v>
      </c>
      <c r="AB360" s="192"/>
    </row>
    <row r="361" spans="1:28" s="222" customFormat="1" ht="15.6" customHeight="1" x14ac:dyDescent="0.15">
      <c r="A361" s="261"/>
      <c r="B361" s="153"/>
      <c r="C361" s="153"/>
      <c r="D361" s="85"/>
      <c r="E361" s="262" t="s">
        <v>460</v>
      </c>
      <c r="F361" s="197" t="s">
        <v>459</v>
      </c>
      <c r="G361" s="161">
        <f t="shared" si="291"/>
        <v>0</v>
      </c>
      <c r="H361" s="161"/>
      <c r="I361" s="161">
        <v>0</v>
      </c>
      <c r="J361" s="161">
        <f>K361+L361</f>
        <v>5000</v>
      </c>
      <c r="K361" s="161">
        <v>5000</v>
      </c>
      <c r="L361" s="161">
        <v>0</v>
      </c>
      <c r="M361" s="385">
        <f>N361+O361</f>
        <v>13105.4</v>
      </c>
      <c r="N361" s="385">
        <v>13105.4</v>
      </c>
      <c r="O361" s="385">
        <v>0</v>
      </c>
      <c r="P361" s="162"/>
      <c r="Q361" s="162"/>
      <c r="R361" s="162"/>
      <c r="S361" s="164">
        <f>T361+U361</f>
        <v>5000</v>
      </c>
      <c r="T361" s="164">
        <f>'4'!S89-'8'!T362-'8'!T363-'8'!T364</f>
        <v>5000</v>
      </c>
      <c r="U361" s="164">
        <v>0</v>
      </c>
      <c r="V361" s="164">
        <f>W361+X361</f>
        <v>5000</v>
      </c>
      <c r="W361" s="164">
        <f>'4'!V89-'8'!W362-'8'!W363-'8'!W364</f>
        <v>5000</v>
      </c>
      <c r="X361" s="327">
        <v>0</v>
      </c>
      <c r="Y361" s="164">
        <f>Z361+AA361</f>
        <v>5000</v>
      </c>
      <c r="Z361" s="164">
        <f>'4'!Y89-'8'!Z362-'8'!Z363-'8'!Z364</f>
        <v>5000</v>
      </c>
      <c r="AA361" s="327">
        <v>0</v>
      </c>
      <c r="AB361" s="195"/>
    </row>
    <row r="362" spans="1:28" s="222" customFormat="1" ht="26.45" customHeight="1" x14ac:dyDescent="0.15">
      <c r="A362" s="261"/>
      <c r="B362" s="153"/>
      <c r="C362" s="153"/>
      <c r="D362" s="85"/>
      <c r="E362" s="271" t="s">
        <v>536</v>
      </c>
      <c r="F362" s="100" t="s">
        <v>537</v>
      </c>
      <c r="G362" s="161">
        <f t="shared" si="291"/>
        <v>0</v>
      </c>
      <c r="H362" s="161"/>
      <c r="I362" s="161">
        <v>0</v>
      </c>
      <c r="J362" s="161">
        <f>K362+L362</f>
        <v>0</v>
      </c>
      <c r="K362" s="161">
        <v>0</v>
      </c>
      <c r="L362" s="161">
        <v>0</v>
      </c>
      <c r="M362" s="385">
        <f>N362+O362</f>
        <v>0</v>
      </c>
      <c r="N362" s="385">
        <v>0</v>
      </c>
      <c r="O362" s="385">
        <v>0</v>
      </c>
      <c r="P362" s="162"/>
      <c r="Q362" s="162"/>
      <c r="R362" s="162"/>
      <c r="S362" s="164">
        <f>T362+U362</f>
        <v>0</v>
      </c>
      <c r="T362" s="164">
        <v>0</v>
      </c>
      <c r="U362" s="164">
        <v>0</v>
      </c>
      <c r="V362" s="164">
        <f>W362+X362</f>
        <v>0</v>
      </c>
      <c r="W362" s="164">
        <v>0</v>
      </c>
      <c r="X362" s="327">
        <v>0</v>
      </c>
      <c r="Y362" s="164">
        <f>Z362+AA362</f>
        <v>0</v>
      </c>
      <c r="Z362" s="164">
        <v>0</v>
      </c>
      <c r="AA362" s="327">
        <v>0</v>
      </c>
      <c r="AB362" s="195"/>
    </row>
    <row r="363" spans="1:28" s="222" customFormat="1" ht="26.45" customHeight="1" x14ac:dyDescent="0.15">
      <c r="A363" s="261"/>
      <c r="B363" s="153"/>
      <c r="C363" s="153"/>
      <c r="D363" s="85"/>
      <c r="E363" s="262" t="s">
        <v>498</v>
      </c>
      <c r="F363" s="197" t="s">
        <v>497</v>
      </c>
      <c r="G363" s="161">
        <f t="shared" si="291"/>
        <v>0</v>
      </c>
      <c r="H363" s="161">
        <v>0</v>
      </c>
      <c r="I363" s="161">
        <v>0</v>
      </c>
      <c r="J363" s="161">
        <f>K363+L363</f>
        <v>0</v>
      </c>
      <c r="K363" s="161">
        <v>0</v>
      </c>
      <c r="L363" s="161">
        <v>0</v>
      </c>
      <c r="M363" s="385">
        <f>N363+O363</f>
        <v>0</v>
      </c>
      <c r="N363" s="385">
        <v>0</v>
      </c>
      <c r="O363" s="385"/>
      <c r="P363" s="162"/>
      <c r="Q363" s="162"/>
      <c r="R363" s="162"/>
      <c r="S363" s="164">
        <f>T363+U363</f>
        <v>0</v>
      </c>
      <c r="T363" s="164">
        <v>0</v>
      </c>
      <c r="U363" s="164">
        <v>0</v>
      </c>
      <c r="V363" s="164">
        <f>W363+X363</f>
        <v>0</v>
      </c>
      <c r="W363" s="164">
        <v>0</v>
      </c>
      <c r="X363" s="327">
        <v>0</v>
      </c>
      <c r="Y363" s="164">
        <f>Z363+AA363</f>
        <v>0</v>
      </c>
      <c r="Z363" s="164">
        <v>0</v>
      </c>
      <c r="AA363" s="327">
        <v>0</v>
      </c>
      <c r="AB363" s="195"/>
    </row>
    <row r="364" spans="1:28" s="222" customFormat="1" ht="15" customHeight="1" x14ac:dyDescent="0.15">
      <c r="A364" s="261"/>
      <c r="B364" s="153"/>
      <c r="C364" s="153"/>
      <c r="D364" s="85"/>
      <c r="E364" s="289" t="s">
        <v>18</v>
      </c>
      <c r="F364" s="197">
        <v>4269</v>
      </c>
      <c r="G364" s="161">
        <f t="shared" si="291"/>
        <v>0</v>
      </c>
      <c r="H364" s="161">
        <v>0</v>
      </c>
      <c r="I364" s="161">
        <v>0</v>
      </c>
      <c r="J364" s="161">
        <f>K364+L364</f>
        <v>0</v>
      </c>
      <c r="K364" s="161">
        <v>0</v>
      </c>
      <c r="L364" s="161">
        <v>0</v>
      </c>
      <c r="M364" s="385">
        <f>N364+O364</f>
        <v>0</v>
      </c>
      <c r="N364" s="385">
        <v>0</v>
      </c>
      <c r="O364" s="385"/>
      <c r="P364" s="162"/>
      <c r="Q364" s="162"/>
      <c r="R364" s="162"/>
      <c r="S364" s="164">
        <f>T364+U364</f>
        <v>0</v>
      </c>
      <c r="T364" s="164">
        <v>0</v>
      </c>
      <c r="U364" s="164">
        <v>0</v>
      </c>
      <c r="V364" s="164">
        <f>W364+X364</f>
        <v>0</v>
      </c>
      <c r="W364" s="164">
        <v>0</v>
      </c>
      <c r="X364" s="327">
        <v>0</v>
      </c>
      <c r="Y364" s="164">
        <f>Z364+AA364</f>
        <v>0</v>
      </c>
      <c r="Z364" s="164">
        <v>0</v>
      </c>
      <c r="AA364" s="327">
        <v>0</v>
      </c>
      <c r="AB364" s="195"/>
    </row>
    <row r="365" spans="1:28" s="222" customFormat="1" ht="16.899999999999999" customHeight="1" x14ac:dyDescent="0.15">
      <c r="A365" s="261"/>
      <c r="B365" s="153"/>
      <c r="C365" s="153"/>
      <c r="D365" s="85"/>
      <c r="E365" s="262" t="s">
        <v>489</v>
      </c>
      <c r="F365" s="197">
        <v>4639</v>
      </c>
      <c r="G365" s="161">
        <f t="shared" si="291"/>
        <v>0</v>
      </c>
      <c r="H365" s="161"/>
      <c r="I365" s="161">
        <v>0</v>
      </c>
      <c r="J365" s="161">
        <f>K365+L365</f>
        <v>0</v>
      </c>
      <c r="K365" s="161">
        <v>0</v>
      </c>
      <c r="L365" s="161">
        <v>0</v>
      </c>
      <c r="M365" s="385">
        <f>N365+O365</f>
        <v>0</v>
      </c>
      <c r="N365" s="385">
        <v>0</v>
      </c>
      <c r="O365" s="385">
        <v>0</v>
      </c>
      <c r="P365" s="162"/>
      <c r="Q365" s="162"/>
      <c r="R365" s="162"/>
      <c r="S365" s="164">
        <f>T365+U365</f>
        <v>0</v>
      </c>
      <c r="T365" s="164">
        <v>0</v>
      </c>
      <c r="U365" s="164">
        <v>0</v>
      </c>
      <c r="V365" s="164">
        <f>W365+X365</f>
        <v>0</v>
      </c>
      <c r="W365" s="164">
        <v>0</v>
      </c>
      <c r="X365" s="327">
        <v>0</v>
      </c>
      <c r="Y365" s="164">
        <f>Z365+AA365</f>
        <v>0</v>
      </c>
      <c r="Z365" s="164">
        <v>0</v>
      </c>
      <c r="AA365" s="327">
        <v>0</v>
      </c>
      <c r="AB365" s="195"/>
    </row>
    <row r="366" spans="1:28" s="194" customFormat="1" ht="54.75" customHeight="1" x14ac:dyDescent="0.15">
      <c r="A366" s="268"/>
      <c r="B366" s="239"/>
      <c r="C366" s="239"/>
      <c r="D366" s="269"/>
      <c r="E366" s="263" t="s">
        <v>752</v>
      </c>
      <c r="F366" s="86"/>
      <c r="G366" s="86">
        <f t="shared" ref="G366:AA366" si="295">G367</f>
        <v>0</v>
      </c>
      <c r="H366" s="86">
        <f t="shared" si="295"/>
        <v>0</v>
      </c>
      <c r="I366" s="86">
        <f t="shared" si="295"/>
        <v>0</v>
      </c>
      <c r="J366" s="86">
        <f t="shared" si="295"/>
        <v>0</v>
      </c>
      <c r="K366" s="86">
        <f t="shared" si="295"/>
        <v>0</v>
      </c>
      <c r="L366" s="86">
        <f t="shared" si="295"/>
        <v>0</v>
      </c>
      <c r="M366" s="397">
        <f t="shared" si="295"/>
        <v>0</v>
      </c>
      <c r="N366" s="397">
        <f t="shared" si="295"/>
        <v>0</v>
      </c>
      <c r="O366" s="397">
        <f t="shared" si="295"/>
        <v>0</v>
      </c>
      <c r="P366" s="86"/>
      <c r="Q366" s="86"/>
      <c r="R366" s="86"/>
      <c r="S366" s="86">
        <f t="shared" si="295"/>
        <v>0</v>
      </c>
      <c r="T366" s="86">
        <f t="shared" si="295"/>
        <v>0</v>
      </c>
      <c r="U366" s="86">
        <f t="shared" si="295"/>
        <v>0</v>
      </c>
      <c r="V366" s="86">
        <f t="shared" si="295"/>
        <v>0</v>
      </c>
      <c r="W366" s="86">
        <f t="shared" si="295"/>
        <v>0</v>
      </c>
      <c r="X366" s="426">
        <f t="shared" si="295"/>
        <v>0</v>
      </c>
      <c r="Y366" s="86">
        <f t="shared" si="295"/>
        <v>0</v>
      </c>
      <c r="Z366" s="86">
        <f t="shared" si="295"/>
        <v>0</v>
      </c>
      <c r="AA366" s="426">
        <f t="shared" si="295"/>
        <v>0</v>
      </c>
      <c r="AB366" s="192"/>
    </row>
    <row r="367" spans="1:28" s="222" customFormat="1" ht="12.75" customHeight="1" x14ac:dyDescent="0.15">
      <c r="A367" s="261"/>
      <c r="B367" s="153"/>
      <c r="C367" s="153"/>
      <c r="D367" s="85"/>
      <c r="E367" s="262" t="s">
        <v>574</v>
      </c>
      <c r="F367" s="197" t="s">
        <v>575</v>
      </c>
      <c r="G367" s="161">
        <f>H367+I367</f>
        <v>0</v>
      </c>
      <c r="H367" s="161">
        <v>0</v>
      </c>
      <c r="I367" s="161">
        <v>0</v>
      </c>
      <c r="J367" s="161">
        <f>K367+L367</f>
        <v>0</v>
      </c>
      <c r="K367" s="161">
        <v>0</v>
      </c>
      <c r="L367" s="161">
        <v>0</v>
      </c>
      <c r="M367" s="385">
        <f>N367+O367</f>
        <v>0</v>
      </c>
      <c r="N367" s="385">
        <v>0</v>
      </c>
      <c r="O367" s="385">
        <v>0</v>
      </c>
      <c r="P367" s="162"/>
      <c r="Q367" s="162"/>
      <c r="R367" s="162"/>
      <c r="S367" s="164">
        <f>T367+U367</f>
        <v>0</v>
      </c>
      <c r="T367" s="164">
        <v>0</v>
      </c>
      <c r="U367" s="164">
        <v>0</v>
      </c>
      <c r="V367" s="164">
        <f>W367+X367</f>
        <v>0</v>
      </c>
      <c r="W367" s="164">
        <v>0</v>
      </c>
      <c r="X367" s="327">
        <v>0</v>
      </c>
      <c r="Y367" s="164">
        <f>Z367+AA367</f>
        <v>0</v>
      </c>
      <c r="Z367" s="164">
        <v>0</v>
      </c>
      <c r="AA367" s="327">
        <v>0</v>
      </c>
      <c r="AB367" s="195"/>
    </row>
    <row r="368" spans="1:28" s="194" customFormat="1" ht="48.6" customHeight="1" x14ac:dyDescent="0.15">
      <c r="A368" s="268"/>
      <c r="B368" s="239"/>
      <c r="C368" s="239"/>
      <c r="D368" s="269"/>
      <c r="E368" s="263" t="s">
        <v>753</v>
      </c>
      <c r="F368" s="86"/>
      <c r="G368" s="86">
        <f t="shared" ref="G368:AA368" si="296">G369</f>
        <v>0</v>
      </c>
      <c r="H368" s="86">
        <f t="shared" si="296"/>
        <v>0</v>
      </c>
      <c r="I368" s="86">
        <f t="shared" si="296"/>
        <v>0</v>
      </c>
      <c r="J368" s="86">
        <f t="shared" si="296"/>
        <v>0</v>
      </c>
      <c r="K368" s="86">
        <f t="shared" si="296"/>
        <v>0</v>
      </c>
      <c r="L368" s="86">
        <f t="shared" si="296"/>
        <v>0</v>
      </c>
      <c r="M368" s="397">
        <f t="shared" si="296"/>
        <v>0</v>
      </c>
      <c r="N368" s="397">
        <f t="shared" si="296"/>
        <v>0</v>
      </c>
      <c r="O368" s="397">
        <f t="shared" si="296"/>
        <v>0</v>
      </c>
      <c r="P368" s="86"/>
      <c r="Q368" s="86"/>
      <c r="R368" s="86"/>
      <c r="S368" s="86">
        <f t="shared" si="296"/>
        <v>0</v>
      </c>
      <c r="T368" s="86">
        <f t="shared" si="296"/>
        <v>0</v>
      </c>
      <c r="U368" s="86">
        <f t="shared" si="296"/>
        <v>0</v>
      </c>
      <c r="V368" s="86">
        <f t="shared" si="296"/>
        <v>0</v>
      </c>
      <c r="W368" s="86">
        <f t="shared" si="296"/>
        <v>0</v>
      </c>
      <c r="X368" s="426">
        <f t="shared" si="296"/>
        <v>0</v>
      </c>
      <c r="Y368" s="86">
        <f t="shared" si="296"/>
        <v>0</v>
      </c>
      <c r="Z368" s="86">
        <f t="shared" si="296"/>
        <v>0</v>
      </c>
      <c r="AA368" s="426">
        <f t="shared" si="296"/>
        <v>0</v>
      </c>
      <c r="AB368" s="192"/>
    </row>
    <row r="369" spans="1:28" s="222" customFormat="1" ht="12.75" customHeight="1" x14ac:dyDescent="0.15">
      <c r="A369" s="261"/>
      <c r="B369" s="153"/>
      <c r="C369" s="153"/>
      <c r="D369" s="85"/>
      <c r="E369" s="262" t="s">
        <v>574</v>
      </c>
      <c r="F369" s="197" t="s">
        <v>575</v>
      </c>
      <c r="G369" s="161">
        <f>H369+I369</f>
        <v>0</v>
      </c>
      <c r="H369" s="161">
        <v>0</v>
      </c>
      <c r="I369" s="161">
        <v>0</v>
      </c>
      <c r="J369" s="161">
        <f>K369+L369</f>
        <v>0</v>
      </c>
      <c r="K369" s="161">
        <v>0</v>
      </c>
      <c r="L369" s="161">
        <v>0</v>
      </c>
      <c r="M369" s="385">
        <f>N369+O369</f>
        <v>0</v>
      </c>
      <c r="N369" s="385">
        <v>0</v>
      </c>
      <c r="O369" s="385">
        <v>0</v>
      </c>
      <c r="P369" s="162"/>
      <c r="Q369" s="162"/>
      <c r="R369" s="162"/>
      <c r="S369" s="164">
        <f>T369+U369</f>
        <v>0</v>
      </c>
      <c r="T369" s="164">
        <v>0</v>
      </c>
      <c r="U369" s="164">
        <v>0</v>
      </c>
      <c r="V369" s="164">
        <f>W369+X369</f>
        <v>0</v>
      </c>
      <c r="W369" s="164">
        <v>0</v>
      </c>
      <c r="X369" s="327">
        <v>0</v>
      </c>
      <c r="Y369" s="164">
        <f>Z369+AA369</f>
        <v>0</v>
      </c>
      <c r="Z369" s="164">
        <v>0</v>
      </c>
      <c r="AA369" s="327">
        <v>0</v>
      </c>
      <c r="AB369" s="195"/>
    </row>
    <row r="370" spans="1:28" s="194" customFormat="1" ht="61.9" customHeight="1" x14ac:dyDescent="0.15">
      <c r="A370" s="268"/>
      <c r="B370" s="239"/>
      <c r="C370" s="239"/>
      <c r="D370" s="269"/>
      <c r="E370" s="263" t="s">
        <v>754</v>
      </c>
      <c r="F370" s="86"/>
      <c r="G370" s="86">
        <f t="shared" ref="G370:AA370" si="297">G371</f>
        <v>0</v>
      </c>
      <c r="H370" s="86">
        <f t="shared" si="297"/>
        <v>0</v>
      </c>
      <c r="I370" s="86">
        <f t="shared" si="297"/>
        <v>0</v>
      </c>
      <c r="J370" s="86">
        <f t="shared" si="297"/>
        <v>0</v>
      </c>
      <c r="K370" s="86">
        <f t="shared" si="297"/>
        <v>0</v>
      </c>
      <c r="L370" s="86">
        <f t="shared" si="297"/>
        <v>0</v>
      </c>
      <c r="M370" s="397">
        <f t="shared" si="297"/>
        <v>0</v>
      </c>
      <c r="N370" s="397">
        <f t="shared" si="297"/>
        <v>0</v>
      </c>
      <c r="O370" s="397">
        <f t="shared" si="297"/>
        <v>0</v>
      </c>
      <c r="P370" s="86"/>
      <c r="Q370" s="86"/>
      <c r="R370" s="86"/>
      <c r="S370" s="86">
        <f t="shared" si="297"/>
        <v>0</v>
      </c>
      <c r="T370" s="86">
        <f t="shared" si="297"/>
        <v>0</v>
      </c>
      <c r="U370" s="86">
        <f t="shared" si="297"/>
        <v>0</v>
      </c>
      <c r="V370" s="86">
        <f t="shared" si="297"/>
        <v>0</v>
      </c>
      <c r="W370" s="86">
        <f t="shared" si="297"/>
        <v>0</v>
      </c>
      <c r="X370" s="426">
        <f t="shared" si="297"/>
        <v>0</v>
      </c>
      <c r="Y370" s="86">
        <f t="shared" si="297"/>
        <v>0</v>
      </c>
      <c r="Z370" s="86">
        <f t="shared" si="297"/>
        <v>0</v>
      </c>
      <c r="AA370" s="426">
        <f t="shared" si="297"/>
        <v>0</v>
      </c>
      <c r="AB370" s="192"/>
    </row>
    <row r="371" spans="1:28" s="222" customFormat="1" ht="12.75" customHeight="1" x14ac:dyDescent="0.15">
      <c r="A371" s="261"/>
      <c r="B371" s="153"/>
      <c r="C371" s="153"/>
      <c r="D371" s="85"/>
      <c r="E371" s="262" t="s">
        <v>574</v>
      </c>
      <c r="F371" s="197" t="s">
        <v>575</v>
      </c>
      <c r="G371" s="161">
        <f>H371+I371</f>
        <v>0</v>
      </c>
      <c r="H371" s="161">
        <v>0</v>
      </c>
      <c r="I371" s="161">
        <v>0</v>
      </c>
      <c r="J371" s="161">
        <f>K371+L371</f>
        <v>0</v>
      </c>
      <c r="K371" s="161">
        <v>0</v>
      </c>
      <c r="L371" s="161">
        <v>0</v>
      </c>
      <c r="M371" s="385">
        <f>N371+O371</f>
        <v>0</v>
      </c>
      <c r="N371" s="385">
        <v>0</v>
      </c>
      <c r="O371" s="385">
        <v>0</v>
      </c>
      <c r="P371" s="162"/>
      <c r="Q371" s="162"/>
      <c r="R371" s="162"/>
      <c r="S371" s="164">
        <f>T371+U371</f>
        <v>0</v>
      </c>
      <c r="T371" s="164">
        <v>0</v>
      </c>
      <c r="U371" s="164">
        <v>0</v>
      </c>
      <c r="V371" s="164">
        <f>W371+X371</f>
        <v>0</v>
      </c>
      <c r="W371" s="164">
        <v>0</v>
      </c>
      <c r="X371" s="327">
        <v>0</v>
      </c>
      <c r="Y371" s="164">
        <f>Z371+AA371</f>
        <v>0</v>
      </c>
      <c r="Z371" s="164">
        <v>0</v>
      </c>
      <c r="AA371" s="327">
        <v>0</v>
      </c>
      <c r="AB371" s="195"/>
    </row>
    <row r="372" spans="1:28" s="194" customFormat="1" ht="29.45" customHeight="1" x14ac:dyDescent="0.15">
      <c r="A372" s="268"/>
      <c r="B372" s="239"/>
      <c r="C372" s="239"/>
      <c r="D372" s="269"/>
      <c r="E372" s="263" t="s">
        <v>775</v>
      </c>
      <c r="F372" s="86"/>
      <c r="G372" s="86">
        <f t="shared" ref="G372:O372" si="298">G373+G374</f>
        <v>441.1</v>
      </c>
      <c r="H372" s="86">
        <f t="shared" si="298"/>
        <v>0</v>
      </c>
      <c r="I372" s="86">
        <f t="shared" si="298"/>
        <v>441.1</v>
      </c>
      <c r="J372" s="86">
        <f t="shared" si="298"/>
        <v>0</v>
      </c>
      <c r="K372" s="86">
        <f t="shared" si="298"/>
        <v>0</v>
      </c>
      <c r="L372" s="86">
        <f t="shared" si="298"/>
        <v>0</v>
      </c>
      <c r="M372" s="397">
        <f t="shared" si="298"/>
        <v>0</v>
      </c>
      <c r="N372" s="397">
        <f t="shared" si="298"/>
        <v>0</v>
      </c>
      <c r="O372" s="397">
        <f t="shared" si="298"/>
        <v>0</v>
      </c>
      <c r="P372" s="86"/>
      <c r="Q372" s="86"/>
      <c r="R372" s="86"/>
      <c r="S372" s="86">
        <f t="shared" ref="S372:AA372" si="299">S373+S374</f>
        <v>0</v>
      </c>
      <c r="T372" s="86">
        <f t="shared" si="299"/>
        <v>0</v>
      </c>
      <c r="U372" s="86">
        <f t="shared" si="299"/>
        <v>0</v>
      </c>
      <c r="V372" s="86">
        <f t="shared" ref="V372:X372" si="300">V373+V374</f>
        <v>0</v>
      </c>
      <c r="W372" s="86">
        <f t="shared" si="300"/>
        <v>0</v>
      </c>
      <c r="X372" s="426">
        <f t="shared" si="300"/>
        <v>0</v>
      </c>
      <c r="Y372" s="86">
        <f t="shared" si="299"/>
        <v>0</v>
      </c>
      <c r="Z372" s="86">
        <f t="shared" si="299"/>
        <v>0</v>
      </c>
      <c r="AA372" s="426">
        <f t="shared" si="299"/>
        <v>0</v>
      </c>
      <c r="AB372" s="192"/>
    </row>
    <row r="373" spans="1:28" s="222" customFormat="1" ht="12.75" customHeight="1" x14ac:dyDescent="0.15">
      <c r="A373" s="261"/>
      <c r="B373" s="153"/>
      <c r="C373" s="153"/>
      <c r="D373" s="85"/>
      <c r="E373" s="262" t="s">
        <v>592</v>
      </c>
      <c r="F373" s="197" t="s">
        <v>591</v>
      </c>
      <c r="G373" s="161">
        <f>H373+I373</f>
        <v>441.1</v>
      </c>
      <c r="H373" s="161">
        <v>0</v>
      </c>
      <c r="I373" s="161">
        <v>441.1</v>
      </c>
      <c r="J373" s="161">
        <f>K373+L373</f>
        <v>0</v>
      </c>
      <c r="K373" s="161">
        <v>0</v>
      </c>
      <c r="L373" s="161">
        <v>0</v>
      </c>
      <c r="M373" s="385">
        <f>N373+O373</f>
        <v>0</v>
      </c>
      <c r="N373" s="385">
        <v>0</v>
      </c>
      <c r="O373" s="385">
        <v>0</v>
      </c>
      <c r="P373" s="162"/>
      <c r="Q373" s="162"/>
      <c r="R373" s="162"/>
      <c r="S373" s="164">
        <f>T373+U373</f>
        <v>0</v>
      </c>
      <c r="T373" s="164">
        <v>0</v>
      </c>
      <c r="U373" s="164">
        <v>0</v>
      </c>
      <c r="V373" s="164">
        <f>W373+X373</f>
        <v>0</v>
      </c>
      <c r="W373" s="164">
        <v>0</v>
      </c>
      <c r="X373" s="327">
        <v>0</v>
      </c>
      <c r="Y373" s="164">
        <f>Z373+AA373</f>
        <v>0</v>
      </c>
      <c r="Z373" s="164">
        <v>0</v>
      </c>
      <c r="AA373" s="327">
        <v>0</v>
      </c>
      <c r="AB373" s="195"/>
    </row>
    <row r="374" spans="1:28" s="222" customFormat="1" ht="12.75" customHeight="1" x14ac:dyDescent="0.15">
      <c r="A374" s="261"/>
      <c r="B374" s="153"/>
      <c r="C374" s="153"/>
      <c r="D374" s="85"/>
      <c r="E374" s="289" t="s">
        <v>24</v>
      </c>
      <c r="F374" s="197">
        <v>5129</v>
      </c>
      <c r="G374" s="161">
        <f>H374+I374</f>
        <v>0</v>
      </c>
      <c r="H374" s="161">
        <v>0</v>
      </c>
      <c r="I374" s="161">
        <v>0</v>
      </c>
      <c r="J374" s="161">
        <f>K374+L374</f>
        <v>0</v>
      </c>
      <c r="K374" s="161">
        <v>0</v>
      </c>
      <c r="L374" s="161">
        <v>0</v>
      </c>
      <c r="M374" s="385">
        <f>N374+O374</f>
        <v>0</v>
      </c>
      <c r="N374" s="385">
        <v>0</v>
      </c>
      <c r="O374" s="385">
        <v>0</v>
      </c>
      <c r="P374" s="162"/>
      <c r="Q374" s="162"/>
      <c r="R374" s="162"/>
      <c r="S374" s="164">
        <f>T374+U374</f>
        <v>0</v>
      </c>
      <c r="T374" s="164">
        <v>0</v>
      </c>
      <c r="U374" s="164">
        <v>0</v>
      </c>
      <c r="V374" s="164">
        <f>W374+X374</f>
        <v>0</v>
      </c>
      <c r="W374" s="164">
        <v>0</v>
      </c>
      <c r="X374" s="327">
        <v>0</v>
      </c>
      <c r="Y374" s="164">
        <f>Z374+AA374</f>
        <v>0</v>
      </c>
      <c r="Z374" s="164">
        <v>0</v>
      </c>
      <c r="AA374" s="327">
        <v>0</v>
      </c>
      <c r="AB374" s="195"/>
    </row>
    <row r="375" spans="1:28" s="265" customFormat="1" ht="34.9" customHeight="1" x14ac:dyDescent="0.15">
      <c r="A375" s="291" t="s">
        <v>353</v>
      </c>
      <c r="B375" s="292" t="s">
        <v>345</v>
      </c>
      <c r="C375" s="292" t="s">
        <v>280</v>
      </c>
      <c r="D375" s="86" t="s">
        <v>264</v>
      </c>
      <c r="E375" s="263" t="s">
        <v>354</v>
      </c>
      <c r="F375" s="86"/>
      <c r="G375" s="86">
        <f>G377</f>
        <v>0</v>
      </c>
      <c r="H375" s="86">
        <f t="shared" ref="H375:O375" si="301">H377</f>
        <v>0</v>
      </c>
      <c r="I375" s="86">
        <f t="shared" si="301"/>
        <v>0</v>
      </c>
      <c r="J375" s="86">
        <f t="shared" si="301"/>
        <v>0</v>
      </c>
      <c r="K375" s="86">
        <f t="shared" si="301"/>
        <v>0</v>
      </c>
      <c r="L375" s="86">
        <f t="shared" si="301"/>
        <v>0</v>
      </c>
      <c r="M375" s="397">
        <f t="shared" si="301"/>
        <v>0</v>
      </c>
      <c r="N375" s="397">
        <f t="shared" si="301"/>
        <v>0</v>
      </c>
      <c r="O375" s="397">
        <f t="shared" si="301"/>
        <v>0</v>
      </c>
      <c r="P375" s="86"/>
      <c r="Q375" s="86"/>
      <c r="R375" s="86"/>
      <c r="S375" s="86">
        <f t="shared" ref="S375:AA375" si="302">S377</f>
        <v>0</v>
      </c>
      <c r="T375" s="86">
        <f t="shared" si="302"/>
        <v>0</v>
      </c>
      <c r="U375" s="86">
        <f t="shared" si="302"/>
        <v>0</v>
      </c>
      <c r="V375" s="86">
        <f t="shared" ref="V375:X375" si="303">V377</f>
        <v>0</v>
      </c>
      <c r="W375" s="86">
        <f t="shared" si="303"/>
        <v>0</v>
      </c>
      <c r="X375" s="426">
        <f t="shared" si="303"/>
        <v>0</v>
      </c>
      <c r="Y375" s="86">
        <f t="shared" si="302"/>
        <v>0</v>
      </c>
      <c r="Z375" s="86">
        <f t="shared" si="302"/>
        <v>0</v>
      </c>
      <c r="AA375" s="426">
        <f t="shared" si="302"/>
        <v>0</v>
      </c>
      <c r="AB375" s="264"/>
    </row>
    <row r="376" spans="1:28" s="222" customFormat="1" ht="12.75" customHeight="1" x14ac:dyDescent="0.15">
      <c r="A376" s="261"/>
      <c r="B376" s="153"/>
      <c r="C376" s="153"/>
      <c r="D376" s="85"/>
      <c r="E376" s="262" t="s">
        <v>269</v>
      </c>
      <c r="F376" s="85"/>
      <c r="G376" s="85"/>
      <c r="H376" s="85"/>
      <c r="I376" s="85"/>
      <c r="J376" s="85"/>
      <c r="K376" s="85"/>
      <c r="L376" s="85"/>
      <c r="M376" s="393"/>
      <c r="N376" s="393"/>
      <c r="O376" s="393"/>
      <c r="P376" s="224"/>
      <c r="Q376" s="224"/>
      <c r="R376" s="224"/>
      <c r="S376" s="224"/>
      <c r="T376" s="224"/>
      <c r="U376" s="224"/>
      <c r="V376" s="224"/>
      <c r="W376" s="224"/>
      <c r="X376" s="423"/>
      <c r="Y376" s="224"/>
      <c r="Z376" s="224"/>
      <c r="AA376" s="423"/>
      <c r="AB376" s="195"/>
    </row>
    <row r="377" spans="1:28" s="222" customFormat="1" ht="12.75" customHeight="1" x14ac:dyDescent="0.15">
      <c r="A377" s="196" t="s">
        <v>355</v>
      </c>
      <c r="B377" s="197" t="s">
        <v>345</v>
      </c>
      <c r="C377" s="197" t="s">
        <v>280</v>
      </c>
      <c r="D377" s="197" t="s">
        <v>267</v>
      </c>
      <c r="E377" s="262" t="s">
        <v>354</v>
      </c>
      <c r="F377" s="85"/>
      <c r="G377" s="161">
        <f t="shared" ref="G377:L377" si="304">G379</f>
        <v>0</v>
      </c>
      <c r="H377" s="161">
        <f t="shared" si="304"/>
        <v>0</v>
      </c>
      <c r="I377" s="161">
        <f t="shared" si="304"/>
        <v>0</v>
      </c>
      <c r="J377" s="161">
        <f t="shared" si="304"/>
        <v>0</v>
      </c>
      <c r="K377" s="161">
        <f t="shared" si="304"/>
        <v>0</v>
      </c>
      <c r="L377" s="161">
        <f t="shared" si="304"/>
        <v>0</v>
      </c>
      <c r="M377" s="385">
        <f>N377+O377</f>
        <v>0</v>
      </c>
      <c r="N377" s="385">
        <v>0</v>
      </c>
      <c r="O377" s="385">
        <v>0</v>
      </c>
      <c r="P377" s="162"/>
      <c r="Q377" s="162"/>
      <c r="R377" s="162"/>
      <c r="S377" s="164">
        <f>T377+U377</f>
        <v>0</v>
      </c>
      <c r="T377" s="164">
        <v>0</v>
      </c>
      <c r="U377" s="164">
        <v>0</v>
      </c>
      <c r="V377" s="164">
        <f>W377+X377</f>
        <v>0</v>
      </c>
      <c r="W377" s="164">
        <v>0</v>
      </c>
      <c r="X377" s="327">
        <v>0</v>
      </c>
      <c r="Y377" s="164">
        <f>Z377+AA377</f>
        <v>0</v>
      </c>
      <c r="Z377" s="164">
        <v>0</v>
      </c>
      <c r="AA377" s="327">
        <v>0</v>
      </c>
      <c r="AB377" s="195"/>
    </row>
    <row r="378" spans="1:28" s="222" customFormat="1" ht="12.75" customHeight="1" x14ac:dyDescent="0.15">
      <c r="A378" s="261"/>
      <c r="B378" s="153"/>
      <c r="C378" s="153"/>
      <c r="D378" s="85"/>
      <c r="E378" s="262" t="s">
        <v>74</v>
      </c>
      <c r="F378" s="85"/>
      <c r="G378" s="85"/>
      <c r="H378" s="85"/>
      <c r="I378" s="85"/>
      <c r="J378" s="85"/>
      <c r="K378" s="85"/>
      <c r="L378" s="85"/>
      <c r="M378" s="393"/>
      <c r="N378" s="393"/>
      <c r="O378" s="393"/>
      <c r="P378" s="224"/>
      <c r="Q378" s="224"/>
      <c r="R378" s="224"/>
      <c r="S378" s="224"/>
      <c r="T378" s="224"/>
      <c r="U378" s="224"/>
      <c r="V378" s="224"/>
      <c r="W378" s="224"/>
      <c r="X378" s="423"/>
      <c r="Y378" s="224"/>
      <c r="Z378" s="224"/>
      <c r="AA378" s="423"/>
      <c r="AB378" s="195"/>
    </row>
    <row r="379" spans="1:28" s="194" customFormat="1" ht="26.45" customHeight="1" x14ac:dyDescent="0.15">
      <c r="A379" s="268"/>
      <c r="B379" s="239"/>
      <c r="C379" s="239"/>
      <c r="D379" s="269"/>
      <c r="E379" s="263" t="s">
        <v>776</v>
      </c>
      <c r="F379" s="86"/>
      <c r="G379" s="86">
        <f t="shared" ref="G379:AA379" si="305">G380</f>
        <v>0</v>
      </c>
      <c r="H379" s="86">
        <f t="shared" si="305"/>
        <v>0</v>
      </c>
      <c r="I379" s="86">
        <f t="shared" si="305"/>
        <v>0</v>
      </c>
      <c r="J379" s="86">
        <f t="shared" si="305"/>
        <v>0</v>
      </c>
      <c r="K379" s="86">
        <f t="shared" si="305"/>
        <v>0</v>
      </c>
      <c r="L379" s="86">
        <f t="shared" si="305"/>
        <v>0</v>
      </c>
      <c r="M379" s="397">
        <f t="shared" si="305"/>
        <v>0</v>
      </c>
      <c r="N379" s="397">
        <f t="shared" si="305"/>
        <v>0</v>
      </c>
      <c r="O379" s="397">
        <f t="shared" si="305"/>
        <v>0</v>
      </c>
      <c r="P379" s="86"/>
      <c r="Q379" s="86"/>
      <c r="R379" s="86"/>
      <c r="S379" s="86">
        <f t="shared" si="305"/>
        <v>0</v>
      </c>
      <c r="T379" s="86">
        <f t="shared" si="305"/>
        <v>0</v>
      </c>
      <c r="U379" s="86">
        <f t="shared" si="305"/>
        <v>0</v>
      </c>
      <c r="V379" s="86">
        <f t="shared" si="305"/>
        <v>0</v>
      </c>
      <c r="W379" s="86">
        <f t="shared" si="305"/>
        <v>0</v>
      </c>
      <c r="X379" s="426">
        <f t="shared" si="305"/>
        <v>0</v>
      </c>
      <c r="Y379" s="86">
        <f t="shared" si="305"/>
        <v>0</v>
      </c>
      <c r="Z379" s="86">
        <f t="shared" si="305"/>
        <v>0</v>
      </c>
      <c r="AA379" s="426">
        <f t="shared" si="305"/>
        <v>0</v>
      </c>
      <c r="AB379" s="192"/>
    </row>
    <row r="380" spans="1:28" s="222" customFormat="1" ht="12.75" customHeight="1" x14ac:dyDescent="0.15">
      <c r="A380" s="261"/>
      <c r="B380" s="153"/>
      <c r="C380" s="153"/>
      <c r="D380" s="85"/>
      <c r="E380" s="262" t="s">
        <v>607</v>
      </c>
      <c r="F380" s="197" t="s">
        <v>606</v>
      </c>
      <c r="G380" s="88">
        <f t="shared" ref="G380:L380" si="306">G382+G385+G388+G393+G396+G398+G400</f>
        <v>0</v>
      </c>
      <c r="H380" s="88">
        <f t="shared" si="306"/>
        <v>0</v>
      </c>
      <c r="I380" s="88">
        <f t="shared" si="306"/>
        <v>0</v>
      </c>
      <c r="J380" s="88">
        <f t="shared" si="306"/>
        <v>0</v>
      </c>
      <c r="K380" s="88">
        <f t="shared" si="306"/>
        <v>0</v>
      </c>
      <c r="L380" s="88">
        <f t="shared" si="306"/>
        <v>0</v>
      </c>
      <c r="M380" s="385">
        <f>N380+O380</f>
        <v>0</v>
      </c>
      <c r="N380" s="385">
        <v>0</v>
      </c>
      <c r="O380" s="385">
        <v>0</v>
      </c>
      <c r="P380" s="224"/>
      <c r="Q380" s="224"/>
      <c r="R380" s="224"/>
      <c r="S380" s="164">
        <f>T380+U380</f>
        <v>0</v>
      </c>
      <c r="T380" s="164">
        <v>0</v>
      </c>
      <c r="U380" s="164">
        <v>0</v>
      </c>
      <c r="V380" s="164">
        <f>W380+X380</f>
        <v>0</v>
      </c>
      <c r="W380" s="164">
        <v>0</v>
      </c>
      <c r="X380" s="327">
        <v>0</v>
      </c>
      <c r="Y380" s="164">
        <f>Z380+AA380</f>
        <v>0</v>
      </c>
      <c r="Z380" s="164">
        <v>0</v>
      </c>
      <c r="AA380" s="327">
        <v>0</v>
      </c>
      <c r="AB380" s="195"/>
    </row>
    <row r="381" spans="1:28" s="265" customFormat="1" ht="29.45" customHeight="1" x14ac:dyDescent="0.15">
      <c r="A381" s="291" t="s">
        <v>356</v>
      </c>
      <c r="B381" s="292" t="s">
        <v>345</v>
      </c>
      <c r="C381" s="292" t="s">
        <v>284</v>
      </c>
      <c r="D381" s="86" t="s">
        <v>264</v>
      </c>
      <c r="E381" s="263" t="s">
        <v>357</v>
      </c>
      <c r="F381" s="86"/>
      <c r="G381" s="86">
        <f>G383</f>
        <v>0</v>
      </c>
      <c r="H381" s="86">
        <f t="shared" ref="H381:N381" si="307">H383</f>
        <v>0</v>
      </c>
      <c r="I381" s="86">
        <f t="shared" si="307"/>
        <v>0</v>
      </c>
      <c r="J381" s="86">
        <f t="shared" si="307"/>
        <v>0</v>
      </c>
      <c r="K381" s="86">
        <f t="shared" si="307"/>
        <v>0</v>
      </c>
      <c r="L381" s="86">
        <f t="shared" si="307"/>
        <v>0</v>
      </c>
      <c r="M381" s="397">
        <f t="shared" si="307"/>
        <v>0</v>
      </c>
      <c r="N381" s="397">
        <f t="shared" si="307"/>
        <v>0</v>
      </c>
      <c r="O381" s="397">
        <f>O383</f>
        <v>0</v>
      </c>
      <c r="P381" s="86"/>
      <c r="Q381" s="86"/>
      <c r="R381" s="86"/>
      <c r="S381" s="86">
        <f t="shared" ref="S381:AA381" si="308">S383</f>
        <v>0</v>
      </c>
      <c r="T381" s="86">
        <f t="shared" si="308"/>
        <v>0</v>
      </c>
      <c r="U381" s="86">
        <f t="shared" si="308"/>
        <v>0</v>
      </c>
      <c r="V381" s="86">
        <f t="shared" ref="V381:X381" si="309">V383</f>
        <v>0</v>
      </c>
      <c r="W381" s="86">
        <f t="shared" si="309"/>
        <v>0</v>
      </c>
      <c r="X381" s="426">
        <f t="shared" si="309"/>
        <v>0</v>
      </c>
      <c r="Y381" s="86">
        <f t="shared" si="308"/>
        <v>0</v>
      </c>
      <c r="Z381" s="86">
        <f t="shared" si="308"/>
        <v>0</v>
      </c>
      <c r="AA381" s="426">
        <f t="shared" si="308"/>
        <v>0</v>
      </c>
      <c r="AB381" s="264"/>
    </row>
    <row r="382" spans="1:28" s="222" customFormat="1" ht="12.75" customHeight="1" x14ac:dyDescent="0.15">
      <c r="A382" s="261"/>
      <c r="B382" s="153"/>
      <c r="C382" s="153"/>
      <c r="D382" s="85"/>
      <c r="E382" s="262" t="s">
        <v>269</v>
      </c>
      <c r="F382" s="85"/>
      <c r="G382" s="85"/>
      <c r="H382" s="85"/>
      <c r="I382" s="85"/>
      <c r="J382" s="85"/>
      <c r="K382" s="85"/>
      <c r="L382" s="85"/>
      <c r="M382" s="393"/>
      <c r="N382" s="393"/>
      <c r="O382" s="393"/>
      <c r="P382" s="224"/>
      <c r="Q382" s="224"/>
      <c r="R382" s="224"/>
      <c r="S382" s="224"/>
      <c r="T382" s="224"/>
      <c r="U382" s="224"/>
      <c r="V382" s="224"/>
      <c r="W382" s="224"/>
      <c r="X382" s="423"/>
      <c r="Y382" s="224"/>
      <c r="Z382" s="224"/>
      <c r="AA382" s="423"/>
      <c r="AB382" s="195"/>
    </row>
    <row r="383" spans="1:28" s="222" customFormat="1" ht="23.45" customHeight="1" x14ac:dyDescent="0.15">
      <c r="A383" s="196" t="s">
        <v>358</v>
      </c>
      <c r="B383" s="197" t="s">
        <v>345</v>
      </c>
      <c r="C383" s="197" t="s">
        <v>284</v>
      </c>
      <c r="D383" s="197" t="s">
        <v>267</v>
      </c>
      <c r="E383" s="262" t="s">
        <v>357</v>
      </c>
      <c r="F383" s="85"/>
      <c r="G383" s="88">
        <f t="shared" ref="G383:L383" si="310">G385+G388+G391+G396+G399+G401+G403</f>
        <v>0</v>
      </c>
      <c r="H383" s="88">
        <f t="shared" si="310"/>
        <v>0</v>
      </c>
      <c r="I383" s="88">
        <f t="shared" si="310"/>
        <v>0</v>
      </c>
      <c r="J383" s="88">
        <f t="shared" si="310"/>
        <v>0</v>
      </c>
      <c r="K383" s="88">
        <f t="shared" si="310"/>
        <v>0</v>
      </c>
      <c r="L383" s="88">
        <f t="shared" si="310"/>
        <v>0</v>
      </c>
      <c r="M383" s="385">
        <f>N383+O383</f>
        <v>0</v>
      </c>
      <c r="N383" s="385">
        <v>0</v>
      </c>
      <c r="O383" s="385">
        <f>O385+O388+O391+O396+O399+O401+O403</f>
        <v>0</v>
      </c>
      <c r="P383" s="162"/>
      <c r="Q383" s="162"/>
      <c r="R383" s="162"/>
      <c r="S383" s="164">
        <f>T383+U383</f>
        <v>0</v>
      </c>
      <c r="T383" s="164">
        <v>0</v>
      </c>
      <c r="U383" s="164">
        <f>U385+U388+U391+U396+U399+U401+U403</f>
        <v>0</v>
      </c>
      <c r="V383" s="164">
        <f>W383+X383</f>
        <v>0</v>
      </c>
      <c r="W383" s="164">
        <v>0</v>
      </c>
      <c r="X383" s="327">
        <f>X385+X388+X391+X396+X399+X401+X403</f>
        <v>0</v>
      </c>
      <c r="Y383" s="164">
        <f>Z383+AA383</f>
        <v>0</v>
      </c>
      <c r="Z383" s="164">
        <v>0</v>
      </c>
      <c r="AA383" s="327">
        <f>AA385+AA388+AA391+AA396+AA399+AA401+AA403</f>
        <v>0</v>
      </c>
      <c r="AB383" s="195"/>
    </row>
    <row r="384" spans="1:28" s="222" customFormat="1" ht="12.75" customHeight="1" x14ac:dyDescent="0.15">
      <c r="A384" s="261"/>
      <c r="B384" s="153"/>
      <c r="C384" s="153"/>
      <c r="D384" s="85"/>
      <c r="E384" s="262" t="s">
        <v>74</v>
      </c>
      <c r="F384" s="85"/>
      <c r="G384" s="85"/>
      <c r="H384" s="85"/>
      <c r="I384" s="85"/>
      <c r="J384" s="85"/>
      <c r="K384" s="85"/>
      <c r="L384" s="85"/>
      <c r="M384" s="393"/>
      <c r="N384" s="393"/>
      <c r="O384" s="393"/>
      <c r="P384" s="224"/>
      <c r="Q384" s="224"/>
      <c r="R384" s="224"/>
      <c r="S384" s="224"/>
      <c r="T384" s="224"/>
      <c r="U384" s="224"/>
      <c r="V384" s="224"/>
      <c r="W384" s="224"/>
      <c r="X384" s="423"/>
      <c r="Y384" s="224"/>
      <c r="Z384" s="224"/>
      <c r="AA384" s="423"/>
      <c r="AB384" s="195"/>
    </row>
    <row r="385" spans="1:28" s="194" customFormat="1" ht="27" customHeight="1" x14ac:dyDescent="0.15">
      <c r="A385" s="268"/>
      <c r="B385" s="239"/>
      <c r="C385" s="239"/>
      <c r="D385" s="269"/>
      <c r="E385" s="263" t="s">
        <v>777</v>
      </c>
      <c r="F385" s="86"/>
      <c r="G385" s="86">
        <f t="shared" ref="G385:O385" si="311">G386+G387</f>
        <v>0</v>
      </c>
      <c r="H385" s="86">
        <f t="shared" si="311"/>
        <v>0</v>
      </c>
      <c r="I385" s="86">
        <f t="shared" si="311"/>
        <v>0</v>
      </c>
      <c r="J385" s="86">
        <f t="shared" si="311"/>
        <v>0</v>
      </c>
      <c r="K385" s="86">
        <f t="shared" si="311"/>
        <v>0</v>
      </c>
      <c r="L385" s="86">
        <f t="shared" si="311"/>
        <v>0</v>
      </c>
      <c r="M385" s="397">
        <f t="shared" si="311"/>
        <v>0</v>
      </c>
      <c r="N385" s="397">
        <f t="shared" si="311"/>
        <v>0</v>
      </c>
      <c r="O385" s="397">
        <f t="shared" si="311"/>
        <v>0</v>
      </c>
      <c r="P385" s="86"/>
      <c r="Q385" s="86"/>
      <c r="R385" s="86"/>
      <c r="S385" s="86">
        <f t="shared" ref="S385:AA385" si="312">S386+S387</f>
        <v>0</v>
      </c>
      <c r="T385" s="86">
        <f t="shared" si="312"/>
        <v>0</v>
      </c>
      <c r="U385" s="86">
        <f t="shared" si="312"/>
        <v>0</v>
      </c>
      <c r="V385" s="86">
        <f t="shared" ref="V385:X385" si="313">V386+V387</f>
        <v>0</v>
      </c>
      <c r="W385" s="86">
        <f t="shared" si="313"/>
        <v>0</v>
      </c>
      <c r="X385" s="426">
        <f t="shared" si="313"/>
        <v>0</v>
      </c>
      <c r="Y385" s="86">
        <f t="shared" si="312"/>
        <v>0</v>
      </c>
      <c r="Z385" s="86">
        <f t="shared" si="312"/>
        <v>0</v>
      </c>
      <c r="AA385" s="426">
        <f t="shared" si="312"/>
        <v>0</v>
      </c>
      <c r="AB385" s="192"/>
    </row>
    <row r="386" spans="1:28" s="222" customFormat="1" ht="12.75" customHeight="1" x14ac:dyDescent="0.15">
      <c r="A386" s="261"/>
      <c r="B386" s="153"/>
      <c r="C386" s="153"/>
      <c r="D386" s="85"/>
      <c r="E386" s="262" t="s">
        <v>498</v>
      </c>
      <c r="F386" s="197" t="s">
        <v>497</v>
      </c>
      <c r="G386" s="161">
        <f>H386+I386</f>
        <v>0</v>
      </c>
      <c r="H386" s="161">
        <v>0</v>
      </c>
      <c r="I386" s="161">
        <v>0</v>
      </c>
      <c r="J386" s="161">
        <f>K386+L386</f>
        <v>0</v>
      </c>
      <c r="K386" s="161">
        <v>0</v>
      </c>
      <c r="L386" s="161">
        <v>0</v>
      </c>
      <c r="M386" s="385">
        <f>N386+O386</f>
        <v>0</v>
      </c>
      <c r="N386" s="385">
        <v>0</v>
      </c>
      <c r="O386" s="385">
        <v>0</v>
      </c>
      <c r="P386" s="162"/>
      <c r="Q386" s="162"/>
      <c r="R386" s="162"/>
      <c r="S386" s="164">
        <f>T386+U386</f>
        <v>0</v>
      </c>
      <c r="T386" s="164">
        <v>0</v>
      </c>
      <c r="U386" s="164">
        <v>0</v>
      </c>
      <c r="V386" s="164">
        <f>W386+X386</f>
        <v>0</v>
      </c>
      <c r="W386" s="164">
        <v>0</v>
      </c>
      <c r="X386" s="327">
        <v>0</v>
      </c>
      <c r="Y386" s="164">
        <f>Z386+AA386</f>
        <v>0</v>
      </c>
      <c r="Z386" s="164">
        <v>0</v>
      </c>
      <c r="AA386" s="327">
        <v>0</v>
      </c>
      <c r="AB386" s="195"/>
    </row>
    <row r="387" spans="1:28" s="222" customFormat="1" ht="12.75" customHeight="1" x14ac:dyDescent="0.15">
      <c r="A387" s="261"/>
      <c r="B387" s="153"/>
      <c r="C387" s="153"/>
      <c r="D387" s="85"/>
      <c r="E387" s="262" t="s">
        <v>510</v>
      </c>
      <c r="F387" s="197" t="s">
        <v>511</v>
      </c>
      <c r="G387" s="161">
        <f>H387+I387</f>
        <v>0</v>
      </c>
      <c r="H387" s="161">
        <v>0</v>
      </c>
      <c r="I387" s="161">
        <v>0</v>
      </c>
      <c r="J387" s="161">
        <f>K387+L387</f>
        <v>0</v>
      </c>
      <c r="K387" s="161">
        <v>0</v>
      </c>
      <c r="L387" s="161">
        <v>0</v>
      </c>
      <c r="M387" s="385">
        <f>N387+O387</f>
        <v>0</v>
      </c>
      <c r="N387" s="385">
        <v>0</v>
      </c>
      <c r="O387" s="385">
        <v>0</v>
      </c>
      <c r="P387" s="162"/>
      <c r="Q387" s="162"/>
      <c r="R387" s="162"/>
      <c r="S387" s="164">
        <f>T387+U387</f>
        <v>0</v>
      </c>
      <c r="T387" s="164">
        <v>0</v>
      </c>
      <c r="U387" s="164">
        <v>0</v>
      </c>
      <c r="V387" s="164">
        <f>W387+X387</f>
        <v>0</v>
      </c>
      <c r="W387" s="164">
        <v>0</v>
      </c>
      <c r="X387" s="327">
        <v>0</v>
      </c>
      <c r="Y387" s="164">
        <f>Z387+AA387</f>
        <v>0</v>
      </c>
      <c r="Z387" s="164">
        <v>0</v>
      </c>
      <c r="AA387" s="327">
        <v>0</v>
      </c>
      <c r="AB387" s="195"/>
    </row>
    <row r="388" spans="1:28" s="194" customFormat="1" ht="26.45" customHeight="1" x14ac:dyDescent="0.15">
      <c r="A388" s="268"/>
      <c r="B388" s="239"/>
      <c r="C388" s="239"/>
      <c r="D388" s="269"/>
      <c r="E388" s="263" t="s">
        <v>778</v>
      </c>
      <c r="F388" s="86"/>
      <c r="G388" s="86">
        <f t="shared" ref="G388:O388" si="314">G389+G390</f>
        <v>0</v>
      </c>
      <c r="H388" s="86">
        <f t="shared" si="314"/>
        <v>0</v>
      </c>
      <c r="I388" s="86">
        <f t="shared" si="314"/>
        <v>0</v>
      </c>
      <c r="J388" s="86">
        <f t="shared" si="314"/>
        <v>0</v>
      </c>
      <c r="K388" s="86">
        <f t="shared" si="314"/>
        <v>0</v>
      </c>
      <c r="L388" s="86">
        <f t="shared" si="314"/>
        <v>0</v>
      </c>
      <c r="M388" s="397">
        <f t="shared" si="314"/>
        <v>0</v>
      </c>
      <c r="N388" s="397">
        <f t="shared" si="314"/>
        <v>0</v>
      </c>
      <c r="O388" s="397">
        <f t="shared" si="314"/>
        <v>0</v>
      </c>
      <c r="P388" s="86"/>
      <c r="Q388" s="86"/>
      <c r="R388" s="86"/>
      <c r="S388" s="86">
        <f t="shared" ref="S388:AA388" si="315">S389+S390</f>
        <v>0</v>
      </c>
      <c r="T388" s="86">
        <f t="shared" si="315"/>
        <v>0</v>
      </c>
      <c r="U388" s="86">
        <f t="shared" si="315"/>
        <v>0</v>
      </c>
      <c r="V388" s="86">
        <f t="shared" ref="V388:X388" si="316">V389+V390</f>
        <v>0</v>
      </c>
      <c r="W388" s="86">
        <f t="shared" si="316"/>
        <v>0</v>
      </c>
      <c r="X388" s="426">
        <f t="shared" si="316"/>
        <v>0</v>
      </c>
      <c r="Y388" s="86">
        <f t="shared" si="315"/>
        <v>0</v>
      </c>
      <c r="Z388" s="86">
        <f t="shared" si="315"/>
        <v>0</v>
      </c>
      <c r="AA388" s="426">
        <f t="shared" si="315"/>
        <v>0</v>
      </c>
      <c r="AB388" s="192"/>
    </row>
    <row r="389" spans="1:28" s="222" customFormat="1" ht="12.75" customHeight="1" x14ac:dyDescent="0.15">
      <c r="A389" s="261"/>
      <c r="B389" s="153"/>
      <c r="C389" s="153"/>
      <c r="D389" s="85"/>
      <c r="E389" s="262" t="s">
        <v>510</v>
      </c>
      <c r="F389" s="197" t="s">
        <v>511</v>
      </c>
      <c r="G389" s="161">
        <f>H389+I389</f>
        <v>0</v>
      </c>
      <c r="H389" s="161">
        <v>0</v>
      </c>
      <c r="I389" s="161">
        <v>0</v>
      </c>
      <c r="J389" s="161">
        <f>K389+L389</f>
        <v>0</v>
      </c>
      <c r="K389" s="161">
        <v>0</v>
      </c>
      <c r="L389" s="161">
        <v>0</v>
      </c>
      <c r="M389" s="385">
        <f>N389+O389</f>
        <v>0</v>
      </c>
      <c r="N389" s="385">
        <v>0</v>
      </c>
      <c r="O389" s="385">
        <v>0</v>
      </c>
      <c r="P389" s="162"/>
      <c r="Q389" s="162"/>
      <c r="R389" s="162"/>
      <c r="S389" s="164">
        <f>T389+U389</f>
        <v>0</v>
      </c>
      <c r="T389" s="164">
        <v>0</v>
      </c>
      <c r="U389" s="164">
        <v>0</v>
      </c>
      <c r="V389" s="164">
        <f>W389+X389</f>
        <v>0</v>
      </c>
      <c r="W389" s="164">
        <v>0</v>
      </c>
      <c r="X389" s="327">
        <v>0</v>
      </c>
      <c r="Y389" s="164">
        <f>Z389+AA389</f>
        <v>0</v>
      </c>
      <c r="Z389" s="164">
        <v>0</v>
      </c>
      <c r="AA389" s="327">
        <v>0</v>
      </c>
      <c r="AB389" s="195"/>
    </row>
    <row r="390" spans="1:28" s="222" customFormat="1" ht="12.75" customHeight="1" x14ac:dyDescent="0.15">
      <c r="A390" s="261"/>
      <c r="B390" s="153"/>
      <c r="C390" s="153"/>
      <c r="D390" s="85"/>
      <c r="E390" s="262" t="s">
        <v>592</v>
      </c>
      <c r="F390" s="197" t="s">
        <v>591</v>
      </c>
      <c r="G390" s="161">
        <f>H390+I390</f>
        <v>0</v>
      </c>
      <c r="H390" s="161">
        <v>0</v>
      </c>
      <c r="I390" s="161">
        <v>0</v>
      </c>
      <c r="J390" s="161">
        <f>K390+L390</f>
        <v>0</v>
      </c>
      <c r="K390" s="161">
        <v>0</v>
      </c>
      <c r="L390" s="161">
        <v>0</v>
      </c>
      <c r="M390" s="385">
        <f>N390+O390</f>
        <v>0</v>
      </c>
      <c r="N390" s="385">
        <v>0</v>
      </c>
      <c r="O390" s="385">
        <v>0</v>
      </c>
      <c r="P390" s="162"/>
      <c r="Q390" s="162"/>
      <c r="R390" s="162"/>
      <c r="S390" s="164">
        <f>T390+U390</f>
        <v>0</v>
      </c>
      <c r="T390" s="164">
        <v>0</v>
      </c>
      <c r="U390" s="164">
        <v>0</v>
      </c>
      <c r="V390" s="164">
        <f>W390+X390</f>
        <v>0</v>
      </c>
      <c r="W390" s="164">
        <v>0</v>
      </c>
      <c r="X390" s="327">
        <v>0</v>
      </c>
      <c r="Y390" s="164">
        <f>Z390+AA390</f>
        <v>0</v>
      </c>
      <c r="Z390" s="164">
        <v>0</v>
      </c>
      <c r="AA390" s="327">
        <v>0</v>
      </c>
      <c r="AB390" s="195"/>
    </row>
    <row r="391" spans="1:28" s="194" customFormat="1" ht="36" customHeight="1" x14ac:dyDescent="0.15">
      <c r="A391" s="268"/>
      <c r="B391" s="239"/>
      <c r="C391" s="239"/>
      <c r="D391" s="269"/>
      <c r="E391" s="263" t="s">
        <v>779</v>
      </c>
      <c r="F391" s="86"/>
      <c r="G391" s="86">
        <f t="shared" ref="G391:O391" si="317">SUM(G392:G395)</f>
        <v>0</v>
      </c>
      <c r="H391" s="86">
        <f t="shared" si="317"/>
        <v>0</v>
      </c>
      <c r="I391" s="86">
        <f t="shared" si="317"/>
        <v>0</v>
      </c>
      <c r="J391" s="86">
        <f t="shared" si="317"/>
        <v>0</v>
      </c>
      <c r="K391" s="86">
        <f t="shared" si="317"/>
        <v>0</v>
      </c>
      <c r="L391" s="86">
        <f t="shared" si="317"/>
        <v>0</v>
      </c>
      <c r="M391" s="397">
        <f t="shared" si="317"/>
        <v>0</v>
      </c>
      <c r="N391" s="397">
        <f t="shared" si="317"/>
        <v>0</v>
      </c>
      <c r="O391" s="397">
        <f t="shared" si="317"/>
        <v>0</v>
      </c>
      <c r="P391" s="86"/>
      <c r="Q391" s="86"/>
      <c r="R391" s="86"/>
      <c r="S391" s="86">
        <f t="shared" ref="S391:AA391" si="318">SUM(S392:S395)</f>
        <v>0</v>
      </c>
      <c r="T391" s="86">
        <f t="shared" si="318"/>
        <v>0</v>
      </c>
      <c r="U391" s="86">
        <f t="shared" si="318"/>
        <v>0</v>
      </c>
      <c r="V391" s="86">
        <f t="shared" ref="V391:X391" si="319">SUM(V392:V395)</f>
        <v>0</v>
      </c>
      <c r="W391" s="86">
        <f t="shared" si="319"/>
        <v>0</v>
      </c>
      <c r="X391" s="426">
        <f t="shared" si="319"/>
        <v>0</v>
      </c>
      <c r="Y391" s="86">
        <f t="shared" si="318"/>
        <v>0</v>
      </c>
      <c r="Z391" s="86">
        <f t="shared" si="318"/>
        <v>0</v>
      </c>
      <c r="AA391" s="426">
        <f t="shared" si="318"/>
        <v>0</v>
      </c>
      <c r="AB391" s="192"/>
    </row>
    <row r="392" spans="1:28" s="222" customFormat="1" ht="12.75" customHeight="1" x14ac:dyDescent="0.15">
      <c r="A392" s="261"/>
      <c r="B392" s="153"/>
      <c r="C392" s="153"/>
      <c r="D392" s="85"/>
      <c r="E392" s="262" t="s">
        <v>498</v>
      </c>
      <c r="F392" s="197" t="s">
        <v>497</v>
      </c>
      <c r="G392" s="161">
        <f>H392+I392</f>
        <v>0</v>
      </c>
      <c r="H392" s="161">
        <v>0</v>
      </c>
      <c r="I392" s="161">
        <v>0</v>
      </c>
      <c r="J392" s="161">
        <f>K392+L392</f>
        <v>0</v>
      </c>
      <c r="K392" s="161">
        <v>0</v>
      </c>
      <c r="L392" s="161">
        <v>0</v>
      </c>
      <c r="M392" s="385">
        <f>N392+O392</f>
        <v>0</v>
      </c>
      <c r="N392" s="385">
        <v>0</v>
      </c>
      <c r="O392" s="385">
        <v>0</v>
      </c>
      <c r="P392" s="162"/>
      <c r="Q392" s="162"/>
      <c r="R392" s="162"/>
      <c r="S392" s="164">
        <f>T392+U392</f>
        <v>0</v>
      </c>
      <c r="T392" s="164">
        <v>0</v>
      </c>
      <c r="U392" s="164">
        <v>0</v>
      </c>
      <c r="V392" s="164">
        <f>W392+X392</f>
        <v>0</v>
      </c>
      <c r="W392" s="164">
        <v>0</v>
      </c>
      <c r="X392" s="327">
        <v>0</v>
      </c>
      <c r="Y392" s="164">
        <f>Z392+AA392</f>
        <v>0</v>
      </c>
      <c r="Z392" s="164">
        <v>0</v>
      </c>
      <c r="AA392" s="327">
        <v>0</v>
      </c>
      <c r="AB392" s="195"/>
    </row>
    <row r="393" spans="1:28" s="222" customFormat="1" ht="12.75" customHeight="1" x14ac:dyDescent="0.15">
      <c r="A393" s="261"/>
      <c r="B393" s="153"/>
      <c r="C393" s="153"/>
      <c r="D393" s="85"/>
      <c r="E393" s="262" t="s">
        <v>529</v>
      </c>
      <c r="F393" s="197" t="s">
        <v>530</v>
      </c>
      <c r="G393" s="161">
        <f>H393+I393</f>
        <v>0</v>
      </c>
      <c r="H393" s="161">
        <v>0</v>
      </c>
      <c r="I393" s="161">
        <v>0</v>
      </c>
      <c r="J393" s="161">
        <f>K393+L393</f>
        <v>0</v>
      </c>
      <c r="K393" s="161">
        <v>0</v>
      </c>
      <c r="L393" s="161">
        <v>0</v>
      </c>
      <c r="M393" s="385">
        <f>N393+O393</f>
        <v>0</v>
      </c>
      <c r="N393" s="385">
        <v>0</v>
      </c>
      <c r="O393" s="385">
        <v>0</v>
      </c>
      <c r="P393" s="162"/>
      <c r="Q393" s="162"/>
      <c r="R393" s="162"/>
      <c r="S393" s="164">
        <f>T393+U393</f>
        <v>0</v>
      </c>
      <c r="T393" s="164">
        <v>0</v>
      </c>
      <c r="U393" s="164">
        <v>0</v>
      </c>
      <c r="V393" s="164">
        <f>W393+X393</f>
        <v>0</v>
      </c>
      <c r="W393" s="164">
        <v>0</v>
      </c>
      <c r="X393" s="327">
        <v>0</v>
      </c>
      <c r="Y393" s="164">
        <f>Z393+AA393</f>
        <v>0</v>
      </c>
      <c r="Z393" s="164">
        <v>0</v>
      </c>
      <c r="AA393" s="327">
        <v>0</v>
      </c>
      <c r="AB393" s="195"/>
    </row>
    <row r="394" spans="1:28" s="222" customFormat="1" ht="12.75" customHeight="1" x14ac:dyDescent="0.15">
      <c r="A394" s="261"/>
      <c r="B394" s="153"/>
      <c r="C394" s="153"/>
      <c r="D394" s="85"/>
      <c r="E394" s="262" t="s">
        <v>592</v>
      </c>
      <c r="F394" s="197" t="s">
        <v>591</v>
      </c>
      <c r="G394" s="161">
        <f>H394+I394</f>
        <v>0</v>
      </c>
      <c r="H394" s="161">
        <v>0</v>
      </c>
      <c r="I394" s="161">
        <v>0</v>
      </c>
      <c r="J394" s="161">
        <f>K394+L394</f>
        <v>0</v>
      </c>
      <c r="K394" s="161">
        <v>0</v>
      </c>
      <c r="L394" s="161">
        <v>0</v>
      </c>
      <c r="M394" s="385">
        <f>N394+O394</f>
        <v>0</v>
      </c>
      <c r="N394" s="385">
        <v>0</v>
      </c>
      <c r="O394" s="385">
        <v>0</v>
      </c>
      <c r="P394" s="162"/>
      <c r="Q394" s="162"/>
      <c r="R394" s="162"/>
      <c r="S394" s="164">
        <f>T394+U394</f>
        <v>0</v>
      </c>
      <c r="T394" s="164">
        <v>0</v>
      </c>
      <c r="U394" s="164">
        <v>0</v>
      </c>
      <c r="V394" s="164">
        <f>W394+X394</f>
        <v>0</v>
      </c>
      <c r="W394" s="164">
        <v>0</v>
      </c>
      <c r="X394" s="327">
        <v>0</v>
      </c>
      <c r="Y394" s="164">
        <f>Z394+AA394</f>
        <v>0</v>
      </c>
      <c r="Z394" s="164">
        <v>0</v>
      </c>
      <c r="AA394" s="327">
        <v>0</v>
      </c>
      <c r="AB394" s="195"/>
    </row>
    <row r="395" spans="1:28" s="222" customFormat="1" ht="12.75" customHeight="1" x14ac:dyDescent="0.15">
      <c r="A395" s="261"/>
      <c r="B395" s="153"/>
      <c r="C395" s="153"/>
      <c r="D395" s="85"/>
      <c r="E395" s="262" t="s">
        <v>600</v>
      </c>
      <c r="F395" s="197" t="s">
        <v>601</v>
      </c>
      <c r="G395" s="161">
        <f>H395+I395</f>
        <v>0</v>
      </c>
      <c r="H395" s="161">
        <v>0</v>
      </c>
      <c r="I395" s="161">
        <v>0</v>
      </c>
      <c r="J395" s="161">
        <f>K395+L395</f>
        <v>0</v>
      </c>
      <c r="K395" s="161">
        <v>0</v>
      </c>
      <c r="L395" s="161">
        <v>0</v>
      </c>
      <c r="M395" s="385">
        <f>N395+O395</f>
        <v>0</v>
      </c>
      <c r="N395" s="385">
        <v>0</v>
      </c>
      <c r="O395" s="385">
        <v>0</v>
      </c>
      <c r="P395" s="162"/>
      <c r="Q395" s="162"/>
      <c r="R395" s="162"/>
      <c r="S395" s="164">
        <f>T395+U395</f>
        <v>0</v>
      </c>
      <c r="T395" s="164">
        <v>0</v>
      </c>
      <c r="U395" s="164">
        <v>0</v>
      </c>
      <c r="V395" s="164">
        <f>W395+X395</f>
        <v>0</v>
      </c>
      <c r="W395" s="164">
        <v>0</v>
      </c>
      <c r="X395" s="327">
        <v>0</v>
      </c>
      <c r="Y395" s="164">
        <f>Z395+AA395</f>
        <v>0</v>
      </c>
      <c r="Z395" s="164">
        <v>0</v>
      </c>
      <c r="AA395" s="327">
        <v>0</v>
      </c>
      <c r="AB395" s="195"/>
    </row>
    <row r="396" spans="1:28" s="194" customFormat="1" ht="26.45" customHeight="1" x14ac:dyDescent="0.15">
      <c r="A396" s="268"/>
      <c r="B396" s="239"/>
      <c r="C396" s="239"/>
      <c r="D396" s="269"/>
      <c r="E396" s="263" t="s">
        <v>780</v>
      </c>
      <c r="F396" s="86"/>
      <c r="G396" s="86">
        <f t="shared" ref="G396:O396" si="320">G397+G398</f>
        <v>0</v>
      </c>
      <c r="H396" s="86">
        <f t="shared" si="320"/>
        <v>0</v>
      </c>
      <c r="I396" s="86">
        <f t="shared" si="320"/>
        <v>0</v>
      </c>
      <c r="J396" s="86">
        <f t="shared" si="320"/>
        <v>0</v>
      </c>
      <c r="K396" s="86">
        <f t="shared" si="320"/>
        <v>0</v>
      </c>
      <c r="L396" s="86">
        <f t="shared" si="320"/>
        <v>0</v>
      </c>
      <c r="M396" s="397">
        <f t="shared" si="320"/>
        <v>0</v>
      </c>
      <c r="N396" s="397">
        <f t="shared" si="320"/>
        <v>0</v>
      </c>
      <c r="O396" s="397">
        <f t="shared" si="320"/>
        <v>0</v>
      </c>
      <c r="P396" s="86"/>
      <c r="Q396" s="86"/>
      <c r="R396" s="86"/>
      <c r="S396" s="86">
        <f t="shared" ref="S396:AA396" si="321">S397+S398</f>
        <v>0</v>
      </c>
      <c r="T396" s="86">
        <f t="shared" si="321"/>
        <v>0</v>
      </c>
      <c r="U396" s="86">
        <f t="shared" si="321"/>
        <v>0</v>
      </c>
      <c r="V396" s="86">
        <f t="shared" ref="V396:X396" si="322">V397+V398</f>
        <v>0</v>
      </c>
      <c r="W396" s="86">
        <f t="shared" si="322"/>
        <v>0</v>
      </c>
      <c r="X396" s="426">
        <f t="shared" si="322"/>
        <v>0</v>
      </c>
      <c r="Y396" s="86">
        <f t="shared" si="321"/>
        <v>0</v>
      </c>
      <c r="Z396" s="86">
        <f t="shared" si="321"/>
        <v>0</v>
      </c>
      <c r="AA396" s="426">
        <f t="shared" si="321"/>
        <v>0</v>
      </c>
      <c r="AB396" s="192"/>
    </row>
    <row r="397" spans="1:28" s="222" customFormat="1" ht="12.75" customHeight="1" x14ac:dyDescent="0.15">
      <c r="A397" s="261"/>
      <c r="B397" s="153"/>
      <c r="C397" s="153"/>
      <c r="D397" s="85"/>
      <c r="E397" s="262" t="s">
        <v>590</v>
      </c>
      <c r="F397" s="197" t="s">
        <v>589</v>
      </c>
      <c r="G397" s="161">
        <f>H397+I397</f>
        <v>0</v>
      </c>
      <c r="H397" s="161">
        <v>0</v>
      </c>
      <c r="I397" s="161">
        <v>0</v>
      </c>
      <c r="J397" s="161">
        <f>K397+L397</f>
        <v>0</v>
      </c>
      <c r="K397" s="161">
        <v>0</v>
      </c>
      <c r="L397" s="161">
        <v>0</v>
      </c>
      <c r="M397" s="385">
        <f>N397+O397</f>
        <v>0</v>
      </c>
      <c r="N397" s="385">
        <v>0</v>
      </c>
      <c r="O397" s="385">
        <v>0</v>
      </c>
      <c r="P397" s="162"/>
      <c r="Q397" s="162"/>
      <c r="R397" s="162"/>
      <c r="S397" s="164">
        <v>0</v>
      </c>
      <c r="T397" s="164">
        <v>0</v>
      </c>
      <c r="U397" s="164">
        <v>0</v>
      </c>
      <c r="V397" s="164">
        <v>0</v>
      </c>
      <c r="W397" s="164">
        <v>0</v>
      </c>
      <c r="X397" s="327">
        <v>0</v>
      </c>
      <c r="Y397" s="164">
        <v>0</v>
      </c>
      <c r="Z397" s="164">
        <v>0</v>
      </c>
      <c r="AA397" s="327">
        <v>0</v>
      </c>
      <c r="AB397" s="195"/>
    </row>
    <row r="398" spans="1:28" s="222" customFormat="1" ht="22.15" customHeight="1" x14ac:dyDescent="0.15">
      <c r="A398" s="261"/>
      <c r="B398" s="153"/>
      <c r="C398" s="153"/>
      <c r="D398" s="85"/>
      <c r="E398" s="262" t="s">
        <v>529</v>
      </c>
      <c r="F398" s="197" t="s">
        <v>530</v>
      </c>
      <c r="G398" s="161">
        <f>H398+I398</f>
        <v>0</v>
      </c>
      <c r="H398" s="161">
        <v>0</v>
      </c>
      <c r="I398" s="161">
        <v>0</v>
      </c>
      <c r="J398" s="161">
        <f>K398+L398</f>
        <v>0</v>
      </c>
      <c r="K398" s="161">
        <v>0</v>
      </c>
      <c r="L398" s="161">
        <v>0</v>
      </c>
      <c r="M398" s="385">
        <f>N398+O398</f>
        <v>0</v>
      </c>
      <c r="N398" s="385">
        <v>0</v>
      </c>
      <c r="O398" s="385">
        <v>0</v>
      </c>
      <c r="P398" s="162"/>
      <c r="Q398" s="162"/>
      <c r="R398" s="162"/>
      <c r="S398" s="164">
        <f>T398+U398</f>
        <v>0</v>
      </c>
      <c r="T398" s="164">
        <v>0</v>
      </c>
      <c r="U398" s="164">
        <v>0</v>
      </c>
      <c r="V398" s="164">
        <f>W398+X398</f>
        <v>0</v>
      </c>
      <c r="W398" s="164">
        <v>0</v>
      </c>
      <c r="X398" s="327">
        <v>0</v>
      </c>
      <c r="Y398" s="164">
        <f>Z398+AA398</f>
        <v>0</v>
      </c>
      <c r="Z398" s="164">
        <v>0</v>
      </c>
      <c r="AA398" s="327">
        <v>0</v>
      </c>
      <c r="AB398" s="195"/>
    </row>
    <row r="399" spans="1:28" s="194" customFormat="1" ht="25.9" customHeight="1" x14ac:dyDescent="0.15">
      <c r="A399" s="268"/>
      <c r="B399" s="239"/>
      <c r="C399" s="239"/>
      <c r="D399" s="269"/>
      <c r="E399" s="263" t="s">
        <v>781</v>
      </c>
      <c r="F399" s="86"/>
      <c r="G399" s="86">
        <f t="shared" ref="G399:AA399" si="323">G400</f>
        <v>0</v>
      </c>
      <c r="H399" s="86">
        <f t="shared" si="323"/>
        <v>0</v>
      </c>
      <c r="I399" s="86">
        <f t="shared" si="323"/>
        <v>0</v>
      </c>
      <c r="J399" s="86">
        <f t="shared" si="323"/>
        <v>0</v>
      </c>
      <c r="K399" s="86">
        <f t="shared" si="323"/>
        <v>0</v>
      </c>
      <c r="L399" s="86">
        <f t="shared" si="323"/>
        <v>0</v>
      </c>
      <c r="M399" s="397">
        <f t="shared" si="323"/>
        <v>0</v>
      </c>
      <c r="N399" s="397">
        <f t="shared" si="323"/>
        <v>0</v>
      </c>
      <c r="O399" s="397">
        <f t="shared" si="323"/>
        <v>0</v>
      </c>
      <c r="P399" s="86"/>
      <c r="Q399" s="86"/>
      <c r="R399" s="86"/>
      <c r="S399" s="86">
        <f t="shared" si="323"/>
        <v>0</v>
      </c>
      <c r="T399" s="86">
        <f t="shared" si="323"/>
        <v>0</v>
      </c>
      <c r="U399" s="86">
        <f t="shared" si="323"/>
        <v>0</v>
      </c>
      <c r="V399" s="86">
        <f t="shared" si="323"/>
        <v>0</v>
      </c>
      <c r="W399" s="86">
        <f t="shared" si="323"/>
        <v>0</v>
      </c>
      <c r="X399" s="426">
        <f t="shared" si="323"/>
        <v>0</v>
      </c>
      <c r="Y399" s="86">
        <f t="shared" si="323"/>
        <v>0</v>
      </c>
      <c r="Z399" s="86">
        <f t="shared" si="323"/>
        <v>0</v>
      </c>
      <c r="AA399" s="426">
        <f t="shared" si="323"/>
        <v>0</v>
      </c>
      <c r="AB399" s="192"/>
    </row>
    <row r="400" spans="1:28" s="222" customFormat="1" ht="12.75" customHeight="1" x14ac:dyDescent="0.15">
      <c r="A400" s="261"/>
      <c r="B400" s="153"/>
      <c r="C400" s="153"/>
      <c r="D400" s="85"/>
      <c r="E400" s="262" t="s">
        <v>574</v>
      </c>
      <c r="F400" s="197" t="s">
        <v>575</v>
      </c>
      <c r="G400" s="161">
        <f>H400+I400</f>
        <v>0</v>
      </c>
      <c r="H400" s="161">
        <v>0</v>
      </c>
      <c r="I400" s="161">
        <v>0</v>
      </c>
      <c r="J400" s="161">
        <f>K400+L400</f>
        <v>0</v>
      </c>
      <c r="K400" s="161">
        <v>0</v>
      </c>
      <c r="L400" s="161">
        <v>0</v>
      </c>
      <c r="M400" s="385">
        <f>N400+O400</f>
        <v>0</v>
      </c>
      <c r="N400" s="385">
        <v>0</v>
      </c>
      <c r="O400" s="385">
        <v>0</v>
      </c>
      <c r="P400" s="162"/>
      <c r="Q400" s="162"/>
      <c r="R400" s="162"/>
      <c r="S400" s="164">
        <f>T400+U400</f>
        <v>0</v>
      </c>
      <c r="T400" s="164">
        <v>0</v>
      </c>
      <c r="U400" s="164">
        <v>0</v>
      </c>
      <c r="V400" s="164">
        <f>W400+X400</f>
        <v>0</v>
      </c>
      <c r="W400" s="164">
        <v>0</v>
      </c>
      <c r="X400" s="327">
        <v>0</v>
      </c>
      <c r="Y400" s="164">
        <f>Z400+AA400</f>
        <v>0</v>
      </c>
      <c r="Z400" s="164">
        <v>0</v>
      </c>
      <c r="AA400" s="327">
        <v>0</v>
      </c>
      <c r="AB400" s="195"/>
    </row>
    <row r="401" spans="1:28" s="194" customFormat="1" ht="23.45" customHeight="1" x14ac:dyDescent="0.15">
      <c r="A401" s="268"/>
      <c r="B401" s="239"/>
      <c r="C401" s="239"/>
      <c r="D401" s="269"/>
      <c r="E401" s="263" t="s">
        <v>782</v>
      </c>
      <c r="F401" s="86"/>
      <c r="G401" s="86">
        <f t="shared" ref="G401:AA401" si="324">G402</f>
        <v>0</v>
      </c>
      <c r="H401" s="86">
        <f t="shared" si="324"/>
        <v>0</v>
      </c>
      <c r="I401" s="86">
        <f t="shared" si="324"/>
        <v>0</v>
      </c>
      <c r="J401" s="86">
        <f t="shared" si="324"/>
        <v>0</v>
      </c>
      <c r="K401" s="86">
        <f t="shared" si="324"/>
        <v>0</v>
      </c>
      <c r="L401" s="86">
        <f t="shared" si="324"/>
        <v>0</v>
      </c>
      <c r="M401" s="397">
        <f t="shared" si="324"/>
        <v>0</v>
      </c>
      <c r="N401" s="397">
        <f t="shared" si="324"/>
        <v>0</v>
      </c>
      <c r="O401" s="397">
        <f t="shared" si="324"/>
        <v>0</v>
      </c>
      <c r="P401" s="86"/>
      <c r="Q401" s="86"/>
      <c r="R401" s="86"/>
      <c r="S401" s="86">
        <f t="shared" si="324"/>
        <v>0</v>
      </c>
      <c r="T401" s="86">
        <f t="shared" si="324"/>
        <v>0</v>
      </c>
      <c r="U401" s="86">
        <f t="shared" si="324"/>
        <v>0</v>
      </c>
      <c r="V401" s="86">
        <f t="shared" si="324"/>
        <v>0</v>
      </c>
      <c r="W401" s="86">
        <f t="shared" si="324"/>
        <v>0</v>
      </c>
      <c r="X401" s="426">
        <f t="shared" si="324"/>
        <v>0</v>
      </c>
      <c r="Y401" s="86">
        <f t="shared" si="324"/>
        <v>0</v>
      </c>
      <c r="Z401" s="86">
        <f t="shared" si="324"/>
        <v>0</v>
      </c>
      <c r="AA401" s="426">
        <f t="shared" si="324"/>
        <v>0</v>
      </c>
      <c r="AB401" s="192"/>
    </row>
    <row r="402" spans="1:28" s="222" customFormat="1" ht="22.15" customHeight="1" x14ac:dyDescent="0.15">
      <c r="A402" s="261"/>
      <c r="B402" s="153"/>
      <c r="C402" s="153"/>
      <c r="D402" s="85"/>
      <c r="E402" s="262" t="s">
        <v>539</v>
      </c>
      <c r="F402" s="197" t="s">
        <v>540</v>
      </c>
      <c r="G402" s="161">
        <f>H402+I402</f>
        <v>0</v>
      </c>
      <c r="H402" s="161">
        <v>0</v>
      </c>
      <c r="I402" s="161">
        <v>0</v>
      </c>
      <c r="J402" s="161">
        <f>K402+L402</f>
        <v>0</v>
      </c>
      <c r="K402" s="161">
        <v>0</v>
      </c>
      <c r="L402" s="161">
        <v>0</v>
      </c>
      <c r="M402" s="385">
        <f>N402+O402</f>
        <v>0</v>
      </c>
      <c r="N402" s="385">
        <v>0</v>
      </c>
      <c r="O402" s="385">
        <v>0</v>
      </c>
      <c r="P402" s="162"/>
      <c r="Q402" s="162"/>
      <c r="R402" s="162"/>
      <c r="S402" s="164">
        <f>T402+U402</f>
        <v>0</v>
      </c>
      <c r="T402" s="164">
        <v>0</v>
      </c>
      <c r="U402" s="164">
        <v>0</v>
      </c>
      <c r="V402" s="164">
        <f>W402+X402</f>
        <v>0</v>
      </c>
      <c r="W402" s="164">
        <v>0</v>
      </c>
      <c r="X402" s="327">
        <v>0</v>
      </c>
      <c r="Y402" s="164">
        <f>Z402+AA402</f>
        <v>0</v>
      </c>
      <c r="Z402" s="164">
        <v>0</v>
      </c>
      <c r="AA402" s="327">
        <v>0</v>
      </c>
      <c r="AB402" s="195"/>
    </row>
    <row r="403" spans="1:28" s="194" customFormat="1" ht="22.9" customHeight="1" x14ac:dyDescent="0.15">
      <c r="A403" s="268"/>
      <c r="B403" s="239"/>
      <c r="C403" s="239"/>
      <c r="D403" s="269"/>
      <c r="E403" s="263" t="s">
        <v>783</v>
      </c>
      <c r="F403" s="86"/>
      <c r="G403" s="86">
        <f t="shared" ref="G403:O403" si="325">G404+G405</f>
        <v>0</v>
      </c>
      <c r="H403" s="86">
        <f t="shared" si="325"/>
        <v>0</v>
      </c>
      <c r="I403" s="86">
        <f t="shared" si="325"/>
        <v>0</v>
      </c>
      <c r="J403" s="86">
        <f t="shared" si="325"/>
        <v>0</v>
      </c>
      <c r="K403" s="86">
        <f t="shared" si="325"/>
        <v>0</v>
      </c>
      <c r="L403" s="86">
        <f t="shared" si="325"/>
        <v>0</v>
      </c>
      <c r="M403" s="397">
        <f t="shared" si="325"/>
        <v>0</v>
      </c>
      <c r="N403" s="397">
        <f t="shared" si="325"/>
        <v>0</v>
      </c>
      <c r="O403" s="397">
        <f t="shared" si="325"/>
        <v>0</v>
      </c>
      <c r="P403" s="86"/>
      <c r="Q403" s="86"/>
      <c r="R403" s="86"/>
      <c r="S403" s="86">
        <f t="shared" ref="S403:AA403" si="326">S404+S405</f>
        <v>0</v>
      </c>
      <c r="T403" s="86">
        <f t="shared" si="326"/>
        <v>0</v>
      </c>
      <c r="U403" s="86">
        <f t="shared" si="326"/>
        <v>0</v>
      </c>
      <c r="V403" s="86">
        <f t="shared" ref="V403:X403" si="327">V404+V405</f>
        <v>0</v>
      </c>
      <c r="W403" s="86">
        <f t="shared" si="327"/>
        <v>0</v>
      </c>
      <c r="X403" s="426">
        <f t="shared" si="327"/>
        <v>0</v>
      </c>
      <c r="Y403" s="86">
        <f t="shared" si="326"/>
        <v>0</v>
      </c>
      <c r="Z403" s="86">
        <f t="shared" si="326"/>
        <v>0</v>
      </c>
      <c r="AA403" s="426">
        <f t="shared" si="326"/>
        <v>0</v>
      </c>
      <c r="AB403" s="192"/>
    </row>
    <row r="404" spans="1:28" s="222" customFormat="1" ht="12.75" customHeight="1" x14ac:dyDescent="0.15">
      <c r="A404" s="261"/>
      <c r="B404" s="153"/>
      <c r="C404" s="153"/>
      <c r="D404" s="85"/>
      <c r="E404" s="262" t="s">
        <v>498</v>
      </c>
      <c r="F404" s="197" t="s">
        <v>497</v>
      </c>
      <c r="G404" s="161">
        <f>H404+I404</f>
        <v>0</v>
      </c>
      <c r="H404" s="161">
        <v>0</v>
      </c>
      <c r="I404" s="161">
        <v>0</v>
      </c>
      <c r="J404" s="161">
        <f>K404+L404</f>
        <v>0</v>
      </c>
      <c r="K404" s="161">
        <v>0</v>
      </c>
      <c r="L404" s="161">
        <v>0</v>
      </c>
      <c r="M404" s="385">
        <f>N404+O404</f>
        <v>0</v>
      </c>
      <c r="N404" s="385">
        <v>0</v>
      </c>
      <c r="O404" s="385">
        <v>0</v>
      </c>
      <c r="P404" s="162"/>
      <c r="Q404" s="162"/>
      <c r="R404" s="162"/>
      <c r="S404" s="164">
        <f>T404+U404</f>
        <v>0</v>
      </c>
      <c r="T404" s="164">
        <v>0</v>
      </c>
      <c r="U404" s="164">
        <v>0</v>
      </c>
      <c r="V404" s="164">
        <f>W404+X404</f>
        <v>0</v>
      </c>
      <c r="W404" s="164">
        <v>0</v>
      </c>
      <c r="X404" s="327">
        <v>0</v>
      </c>
      <c r="Y404" s="164">
        <f>Z404+AA404</f>
        <v>0</v>
      </c>
      <c r="Z404" s="164">
        <v>0</v>
      </c>
      <c r="AA404" s="327">
        <v>0</v>
      </c>
      <c r="AB404" s="195"/>
    </row>
    <row r="405" spans="1:28" s="222" customFormat="1" ht="12.75" customHeight="1" x14ac:dyDescent="0.15">
      <c r="A405" s="261"/>
      <c r="B405" s="153"/>
      <c r="C405" s="153"/>
      <c r="D405" s="85"/>
      <c r="E405" s="262" t="s">
        <v>592</v>
      </c>
      <c r="F405" s="197" t="s">
        <v>591</v>
      </c>
      <c r="G405" s="161">
        <f>H405+I405</f>
        <v>0</v>
      </c>
      <c r="H405" s="161">
        <v>0</v>
      </c>
      <c r="I405" s="161">
        <v>0</v>
      </c>
      <c r="J405" s="161">
        <f>K405+L405</f>
        <v>0</v>
      </c>
      <c r="K405" s="161">
        <v>0</v>
      </c>
      <c r="L405" s="161">
        <v>0</v>
      </c>
      <c r="M405" s="385">
        <f>N405+O405</f>
        <v>0</v>
      </c>
      <c r="N405" s="385">
        <v>0</v>
      </c>
      <c r="O405" s="385">
        <v>0</v>
      </c>
      <c r="P405" s="162"/>
      <c r="Q405" s="162"/>
      <c r="R405" s="162"/>
      <c r="S405" s="164">
        <f>T405+U405</f>
        <v>0</v>
      </c>
      <c r="T405" s="164">
        <v>0</v>
      </c>
      <c r="U405" s="164">
        <v>0</v>
      </c>
      <c r="V405" s="164">
        <f>W405+X405</f>
        <v>0</v>
      </c>
      <c r="W405" s="164">
        <v>0</v>
      </c>
      <c r="X405" s="327">
        <v>0</v>
      </c>
      <c r="Y405" s="164">
        <f>Z405+AA405</f>
        <v>0</v>
      </c>
      <c r="Z405" s="164">
        <v>0</v>
      </c>
      <c r="AA405" s="327">
        <v>0</v>
      </c>
      <c r="AB405" s="195"/>
    </row>
    <row r="406" spans="1:28" s="265" customFormat="1" ht="24" customHeight="1" x14ac:dyDescent="0.15">
      <c r="A406" s="291" t="s">
        <v>359</v>
      </c>
      <c r="B406" s="292" t="s">
        <v>360</v>
      </c>
      <c r="C406" s="292" t="s">
        <v>264</v>
      </c>
      <c r="D406" s="86" t="s">
        <v>264</v>
      </c>
      <c r="E406" s="263" t="s">
        <v>361</v>
      </c>
      <c r="F406" s="86"/>
      <c r="G406" s="86">
        <f>G408+G414</f>
        <v>0</v>
      </c>
      <c r="H406" s="86">
        <f>H408+H414</f>
        <v>0</v>
      </c>
      <c r="I406" s="86">
        <f>I408+I414</f>
        <v>0</v>
      </c>
      <c r="J406" s="86">
        <f t="shared" ref="J406:O406" si="328">J408+J414</f>
        <v>0</v>
      </c>
      <c r="K406" s="86">
        <f t="shared" si="328"/>
        <v>0</v>
      </c>
      <c r="L406" s="86">
        <f t="shared" si="328"/>
        <v>0</v>
      </c>
      <c r="M406" s="397">
        <f t="shared" si="328"/>
        <v>0</v>
      </c>
      <c r="N406" s="397">
        <f t="shared" si="328"/>
        <v>0</v>
      </c>
      <c r="O406" s="397">
        <f t="shared" si="328"/>
        <v>0</v>
      </c>
      <c r="P406" s="86"/>
      <c r="Q406" s="86"/>
      <c r="R406" s="86"/>
      <c r="S406" s="86">
        <f t="shared" ref="S406:AA406" si="329">S408+S414</f>
        <v>0</v>
      </c>
      <c r="T406" s="86">
        <f t="shared" si="329"/>
        <v>0</v>
      </c>
      <c r="U406" s="86">
        <f t="shared" si="329"/>
        <v>0</v>
      </c>
      <c r="V406" s="86">
        <f t="shared" ref="V406:X406" si="330">V408+V414</f>
        <v>0</v>
      </c>
      <c r="W406" s="86">
        <f t="shared" si="330"/>
        <v>0</v>
      </c>
      <c r="X406" s="426">
        <f t="shared" si="330"/>
        <v>0</v>
      </c>
      <c r="Y406" s="86">
        <f t="shared" si="329"/>
        <v>0</v>
      </c>
      <c r="Z406" s="86">
        <f t="shared" si="329"/>
        <v>0</v>
      </c>
      <c r="AA406" s="426">
        <f t="shared" si="329"/>
        <v>0</v>
      </c>
      <c r="AB406" s="264"/>
    </row>
    <row r="407" spans="1:28" s="222" customFormat="1" ht="12.75" customHeight="1" x14ac:dyDescent="0.15">
      <c r="A407" s="261"/>
      <c r="B407" s="153"/>
      <c r="C407" s="153"/>
      <c r="D407" s="85"/>
      <c r="E407" s="262" t="s">
        <v>74</v>
      </c>
      <c r="F407" s="85"/>
      <c r="G407" s="85"/>
      <c r="H407" s="85"/>
      <c r="I407" s="85"/>
      <c r="J407" s="85"/>
      <c r="K407" s="85"/>
      <c r="L407" s="85"/>
      <c r="M407" s="399"/>
      <c r="N407" s="399"/>
      <c r="O407" s="399"/>
      <c r="P407" s="85"/>
      <c r="Q407" s="85"/>
      <c r="R407" s="85"/>
      <c r="S407" s="85"/>
      <c r="T407" s="85"/>
      <c r="U407" s="85"/>
      <c r="V407" s="85"/>
      <c r="W407" s="85"/>
      <c r="X407" s="428"/>
      <c r="Y407" s="85"/>
      <c r="Z407" s="85"/>
      <c r="AA407" s="428"/>
      <c r="AB407" s="195"/>
    </row>
    <row r="408" spans="1:28" s="265" customFormat="1" ht="27" customHeight="1" x14ac:dyDescent="0.15">
      <c r="A408" s="291" t="s">
        <v>362</v>
      </c>
      <c r="B408" s="292" t="s">
        <v>360</v>
      </c>
      <c r="C408" s="292" t="s">
        <v>267</v>
      </c>
      <c r="D408" s="86" t="s">
        <v>264</v>
      </c>
      <c r="E408" s="263" t="s">
        <v>363</v>
      </c>
      <c r="F408" s="86"/>
      <c r="G408" s="86">
        <f>G410</f>
        <v>0</v>
      </c>
      <c r="H408" s="86">
        <f>H410</f>
        <v>0</v>
      </c>
      <c r="I408" s="86">
        <f>I410</f>
        <v>0</v>
      </c>
      <c r="J408" s="86">
        <f t="shared" ref="J408:O408" si="331">J410</f>
        <v>0</v>
      </c>
      <c r="K408" s="86">
        <f t="shared" si="331"/>
        <v>0</v>
      </c>
      <c r="L408" s="86">
        <f t="shared" si="331"/>
        <v>0</v>
      </c>
      <c r="M408" s="397">
        <f t="shared" si="331"/>
        <v>0</v>
      </c>
      <c r="N408" s="397">
        <f t="shared" si="331"/>
        <v>0</v>
      </c>
      <c r="O408" s="397">
        <f t="shared" si="331"/>
        <v>0</v>
      </c>
      <c r="P408" s="86"/>
      <c r="Q408" s="86"/>
      <c r="R408" s="86"/>
      <c r="S408" s="86">
        <f t="shared" ref="S408:AA408" si="332">S410</f>
        <v>0</v>
      </c>
      <c r="T408" s="86">
        <f t="shared" si="332"/>
        <v>0</v>
      </c>
      <c r="U408" s="86">
        <f t="shared" si="332"/>
        <v>0</v>
      </c>
      <c r="V408" s="86">
        <f t="shared" ref="V408:X408" si="333">V410</f>
        <v>0</v>
      </c>
      <c r="W408" s="86">
        <f t="shared" si="333"/>
        <v>0</v>
      </c>
      <c r="X408" s="426">
        <f t="shared" si="333"/>
        <v>0</v>
      </c>
      <c r="Y408" s="86">
        <f t="shared" si="332"/>
        <v>0</v>
      </c>
      <c r="Z408" s="86">
        <f t="shared" si="332"/>
        <v>0</v>
      </c>
      <c r="AA408" s="426">
        <f t="shared" si="332"/>
        <v>0</v>
      </c>
      <c r="AB408" s="264"/>
    </row>
    <row r="409" spans="1:28" s="222" customFormat="1" ht="12.75" customHeight="1" x14ac:dyDescent="0.15">
      <c r="A409" s="261"/>
      <c r="B409" s="153"/>
      <c r="C409" s="153"/>
      <c r="D409" s="85"/>
      <c r="E409" s="262" t="s">
        <v>269</v>
      </c>
      <c r="F409" s="85"/>
      <c r="G409" s="85"/>
      <c r="H409" s="85"/>
      <c r="I409" s="85"/>
      <c r="J409" s="85"/>
      <c r="K409" s="85"/>
      <c r="L409" s="85"/>
      <c r="M409" s="393"/>
      <c r="N409" s="393"/>
      <c r="O409" s="393"/>
      <c r="P409" s="224"/>
      <c r="Q409" s="224"/>
      <c r="R409" s="224"/>
      <c r="S409" s="224"/>
      <c r="T409" s="224"/>
      <c r="U409" s="224"/>
      <c r="V409" s="224"/>
      <c r="W409" s="224"/>
      <c r="X409" s="423"/>
      <c r="Y409" s="224"/>
      <c r="Z409" s="224"/>
      <c r="AA409" s="423"/>
      <c r="AB409" s="195"/>
    </row>
    <row r="410" spans="1:28" s="222" customFormat="1" ht="12.75" customHeight="1" x14ac:dyDescent="0.15">
      <c r="A410" s="196" t="s">
        <v>364</v>
      </c>
      <c r="B410" s="197" t="s">
        <v>360</v>
      </c>
      <c r="C410" s="197" t="s">
        <v>267</v>
      </c>
      <c r="D410" s="197" t="s">
        <v>267</v>
      </c>
      <c r="E410" s="262" t="s">
        <v>365</v>
      </c>
      <c r="F410" s="85"/>
      <c r="G410" s="88">
        <f t="shared" ref="G410:L410" si="334">G412</f>
        <v>0</v>
      </c>
      <c r="H410" s="88">
        <f t="shared" si="334"/>
        <v>0</v>
      </c>
      <c r="I410" s="88">
        <f t="shared" si="334"/>
        <v>0</v>
      </c>
      <c r="J410" s="88">
        <f t="shared" si="334"/>
        <v>0</v>
      </c>
      <c r="K410" s="88">
        <f t="shared" si="334"/>
        <v>0</v>
      </c>
      <c r="L410" s="88">
        <f t="shared" si="334"/>
        <v>0</v>
      </c>
      <c r="M410" s="385">
        <f>N410+O410</f>
        <v>0</v>
      </c>
      <c r="N410" s="385">
        <v>0</v>
      </c>
      <c r="O410" s="385">
        <v>0</v>
      </c>
      <c r="P410" s="162"/>
      <c r="Q410" s="162"/>
      <c r="R410" s="162"/>
      <c r="S410" s="164">
        <f>T410+U410</f>
        <v>0</v>
      </c>
      <c r="T410" s="164">
        <v>0</v>
      </c>
      <c r="U410" s="164">
        <v>0</v>
      </c>
      <c r="V410" s="164">
        <f>W410+X410</f>
        <v>0</v>
      </c>
      <c r="W410" s="164">
        <v>0</v>
      </c>
      <c r="X410" s="327">
        <v>0</v>
      </c>
      <c r="Y410" s="164">
        <f>Z410+AA410</f>
        <v>0</v>
      </c>
      <c r="Z410" s="164">
        <v>0</v>
      </c>
      <c r="AA410" s="327">
        <v>0</v>
      </c>
      <c r="AB410" s="195"/>
    </row>
    <row r="411" spans="1:28" s="222" customFormat="1" ht="12.75" customHeight="1" x14ac:dyDescent="0.15">
      <c r="A411" s="261"/>
      <c r="B411" s="153"/>
      <c r="C411" s="153"/>
      <c r="D411" s="85"/>
      <c r="E411" s="262" t="s">
        <v>74</v>
      </c>
      <c r="F411" s="85"/>
      <c r="G411" s="85"/>
      <c r="H411" s="85"/>
      <c r="I411" s="85"/>
      <c r="J411" s="85"/>
      <c r="K411" s="85"/>
      <c r="L411" s="85"/>
      <c r="M411" s="393"/>
      <c r="N411" s="393"/>
      <c r="O411" s="393"/>
      <c r="P411" s="224"/>
      <c r="Q411" s="224"/>
      <c r="R411" s="224"/>
      <c r="S411" s="224"/>
      <c r="T411" s="224"/>
      <c r="U411" s="224"/>
      <c r="V411" s="224"/>
      <c r="W411" s="224"/>
      <c r="X411" s="423"/>
      <c r="Y411" s="224"/>
      <c r="Z411" s="224"/>
      <c r="AA411" s="423"/>
      <c r="AB411" s="195"/>
    </row>
    <row r="412" spans="1:28" s="194" customFormat="1" ht="31.15" customHeight="1" x14ac:dyDescent="0.15">
      <c r="A412" s="268"/>
      <c r="B412" s="239"/>
      <c r="C412" s="239"/>
      <c r="D412" s="269"/>
      <c r="E412" s="263" t="s">
        <v>784</v>
      </c>
      <c r="F412" s="86"/>
      <c r="G412" s="86">
        <f t="shared" ref="G412:AA412" si="335">G413</f>
        <v>0</v>
      </c>
      <c r="H412" s="86">
        <f t="shared" si="335"/>
        <v>0</v>
      </c>
      <c r="I412" s="86">
        <f t="shared" si="335"/>
        <v>0</v>
      </c>
      <c r="J412" s="86">
        <f t="shared" si="335"/>
        <v>0</v>
      </c>
      <c r="K412" s="86">
        <f t="shared" si="335"/>
        <v>0</v>
      </c>
      <c r="L412" s="86">
        <f t="shared" si="335"/>
        <v>0</v>
      </c>
      <c r="M412" s="397">
        <f t="shared" si="335"/>
        <v>0</v>
      </c>
      <c r="N412" s="397">
        <f t="shared" si="335"/>
        <v>0</v>
      </c>
      <c r="O412" s="397">
        <f t="shared" si="335"/>
        <v>0</v>
      </c>
      <c r="P412" s="86"/>
      <c r="Q412" s="86"/>
      <c r="R412" s="86"/>
      <c r="S412" s="86">
        <f t="shared" si="335"/>
        <v>0</v>
      </c>
      <c r="T412" s="86">
        <f t="shared" si="335"/>
        <v>0</v>
      </c>
      <c r="U412" s="86">
        <f t="shared" si="335"/>
        <v>0</v>
      </c>
      <c r="V412" s="86">
        <f t="shared" si="335"/>
        <v>0</v>
      </c>
      <c r="W412" s="86">
        <f t="shared" si="335"/>
        <v>0</v>
      </c>
      <c r="X412" s="426">
        <f t="shared" si="335"/>
        <v>0</v>
      </c>
      <c r="Y412" s="86">
        <f t="shared" si="335"/>
        <v>0</v>
      </c>
      <c r="Z412" s="86">
        <f t="shared" si="335"/>
        <v>0</v>
      </c>
      <c r="AA412" s="426">
        <f t="shared" si="335"/>
        <v>0</v>
      </c>
      <c r="AB412" s="192"/>
    </row>
    <row r="413" spans="1:28" s="222" customFormat="1" ht="12.75" customHeight="1" x14ac:dyDescent="0.15">
      <c r="A413" s="261"/>
      <c r="B413" s="153"/>
      <c r="C413" s="153"/>
      <c r="D413" s="85"/>
      <c r="E413" s="262" t="s">
        <v>600</v>
      </c>
      <c r="F413" s="197" t="s">
        <v>601</v>
      </c>
      <c r="G413" s="161">
        <f>H413+I413</f>
        <v>0</v>
      </c>
      <c r="H413" s="161">
        <v>0</v>
      </c>
      <c r="I413" s="161">
        <v>0</v>
      </c>
      <c r="J413" s="161">
        <f>K413+L413</f>
        <v>0</v>
      </c>
      <c r="K413" s="161">
        <v>0</v>
      </c>
      <c r="L413" s="161">
        <v>0</v>
      </c>
      <c r="M413" s="385">
        <f>N413+O413</f>
        <v>0</v>
      </c>
      <c r="N413" s="385">
        <v>0</v>
      </c>
      <c r="O413" s="385">
        <v>0</v>
      </c>
      <c r="P413" s="162"/>
      <c r="Q413" s="162"/>
      <c r="R413" s="162"/>
      <c r="S413" s="164">
        <f>T413+U413</f>
        <v>0</v>
      </c>
      <c r="T413" s="164">
        <v>0</v>
      </c>
      <c r="U413" s="164">
        <v>0</v>
      </c>
      <c r="V413" s="164">
        <f>W413+X413</f>
        <v>0</v>
      </c>
      <c r="W413" s="164">
        <v>0</v>
      </c>
      <c r="X413" s="327">
        <v>0</v>
      </c>
      <c r="Y413" s="164">
        <f>Z413+AA413</f>
        <v>0</v>
      </c>
      <c r="Z413" s="164">
        <v>0</v>
      </c>
      <c r="AA413" s="327">
        <v>0</v>
      </c>
      <c r="AB413" s="195"/>
    </row>
    <row r="414" spans="1:28" s="265" customFormat="1" ht="19.899999999999999" customHeight="1" x14ac:dyDescent="0.15">
      <c r="A414" s="291" t="s">
        <v>366</v>
      </c>
      <c r="B414" s="292" t="s">
        <v>360</v>
      </c>
      <c r="C414" s="292" t="s">
        <v>284</v>
      </c>
      <c r="D414" s="86" t="s">
        <v>264</v>
      </c>
      <c r="E414" s="263" t="s">
        <v>367</v>
      </c>
      <c r="F414" s="86"/>
      <c r="G414" s="86">
        <f>G416</f>
        <v>0</v>
      </c>
      <c r="H414" s="86">
        <f t="shared" ref="H414:O414" si="336">H416</f>
        <v>0</v>
      </c>
      <c r="I414" s="86">
        <f t="shared" si="336"/>
        <v>0</v>
      </c>
      <c r="J414" s="86">
        <f t="shared" si="336"/>
        <v>0</v>
      </c>
      <c r="K414" s="86">
        <f t="shared" si="336"/>
        <v>0</v>
      </c>
      <c r="L414" s="86">
        <f t="shared" si="336"/>
        <v>0</v>
      </c>
      <c r="M414" s="397">
        <f t="shared" si="336"/>
        <v>0</v>
      </c>
      <c r="N414" s="397">
        <f t="shared" si="336"/>
        <v>0</v>
      </c>
      <c r="O414" s="397">
        <f t="shared" si="336"/>
        <v>0</v>
      </c>
      <c r="P414" s="86"/>
      <c r="Q414" s="86"/>
      <c r="R414" s="86"/>
      <c r="S414" s="86">
        <f t="shared" ref="S414:AA414" si="337">S416</f>
        <v>0</v>
      </c>
      <c r="T414" s="86">
        <f t="shared" si="337"/>
        <v>0</v>
      </c>
      <c r="U414" s="86">
        <f t="shared" si="337"/>
        <v>0</v>
      </c>
      <c r="V414" s="86">
        <f t="shared" ref="V414:X414" si="338">V416</f>
        <v>0</v>
      </c>
      <c r="W414" s="86">
        <f t="shared" si="338"/>
        <v>0</v>
      </c>
      <c r="X414" s="426">
        <f t="shared" si="338"/>
        <v>0</v>
      </c>
      <c r="Y414" s="86">
        <f t="shared" si="337"/>
        <v>0</v>
      </c>
      <c r="Z414" s="86">
        <f t="shared" si="337"/>
        <v>0</v>
      </c>
      <c r="AA414" s="426">
        <f t="shared" si="337"/>
        <v>0</v>
      </c>
      <c r="AB414" s="264"/>
    </row>
    <row r="415" spans="1:28" s="222" customFormat="1" ht="12.75" customHeight="1" x14ac:dyDescent="0.15">
      <c r="A415" s="261"/>
      <c r="B415" s="153"/>
      <c r="C415" s="153"/>
      <c r="D415" s="85"/>
      <c r="E415" s="262" t="s">
        <v>269</v>
      </c>
      <c r="F415" s="85"/>
      <c r="G415" s="85"/>
      <c r="H415" s="85"/>
      <c r="I415" s="85"/>
      <c r="J415" s="85"/>
      <c r="K415" s="85"/>
      <c r="L415" s="85"/>
      <c r="M415" s="393"/>
      <c r="N415" s="393"/>
      <c r="O415" s="393"/>
      <c r="P415" s="224"/>
      <c r="Q415" s="224"/>
      <c r="R415" s="224"/>
      <c r="S415" s="224"/>
      <c r="T415" s="224"/>
      <c r="U415" s="224"/>
      <c r="V415" s="224"/>
      <c r="W415" s="224"/>
      <c r="X415" s="423"/>
      <c r="Y415" s="224"/>
      <c r="Z415" s="224"/>
      <c r="AA415" s="423"/>
      <c r="AB415" s="195"/>
    </row>
    <row r="416" spans="1:28" s="222" customFormat="1" ht="12.75" customHeight="1" x14ac:dyDescent="0.15">
      <c r="A416" s="196" t="s">
        <v>368</v>
      </c>
      <c r="B416" s="197" t="s">
        <v>360</v>
      </c>
      <c r="C416" s="197" t="s">
        <v>284</v>
      </c>
      <c r="D416" s="197" t="s">
        <v>267</v>
      </c>
      <c r="E416" s="262" t="s">
        <v>369</v>
      </c>
      <c r="F416" s="85"/>
      <c r="G416" s="88">
        <f t="shared" ref="G416:L416" si="339">G418+G420</f>
        <v>0</v>
      </c>
      <c r="H416" s="88">
        <f t="shared" si="339"/>
        <v>0</v>
      </c>
      <c r="I416" s="88">
        <f t="shared" si="339"/>
        <v>0</v>
      </c>
      <c r="J416" s="88">
        <f t="shared" si="339"/>
        <v>0</v>
      </c>
      <c r="K416" s="88">
        <f t="shared" si="339"/>
        <v>0</v>
      </c>
      <c r="L416" s="88">
        <f t="shared" si="339"/>
        <v>0</v>
      </c>
      <c r="M416" s="385">
        <f>N416+O416</f>
        <v>0</v>
      </c>
      <c r="N416" s="385">
        <v>0</v>
      </c>
      <c r="O416" s="385">
        <v>0</v>
      </c>
      <c r="P416" s="162"/>
      <c r="Q416" s="162"/>
      <c r="R416" s="162"/>
      <c r="S416" s="164">
        <f>T416+U416</f>
        <v>0</v>
      </c>
      <c r="T416" s="164">
        <v>0</v>
      </c>
      <c r="U416" s="164">
        <v>0</v>
      </c>
      <c r="V416" s="164">
        <f>W416+X416</f>
        <v>0</v>
      </c>
      <c r="W416" s="164">
        <v>0</v>
      </c>
      <c r="X416" s="327">
        <v>0</v>
      </c>
      <c r="Y416" s="164">
        <f>Z416+AA416</f>
        <v>0</v>
      </c>
      <c r="Z416" s="164">
        <v>0</v>
      </c>
      <c r="AA416" s="327">
        <v>0</v>
      </c>
      <c r="AB416" s="195"/>
    </row>
    <row r="417" spans="1:28" s="222" customFormat="1" ht="12.75" customHeight="1" x14ac:dyDescent="0.15">
      <c r="A417" s="261"/>
      <c r="B417" s="153"/>
      <c r="C417" s="153"/>
      <c r="D417" s="85"/>
      <c r="E417" s="262" t="s">
        <v>74</v>
      </c>
      <c r="F417" s="85"/>
      <c r="G417" s="85"/>
      <c r="H417" s="85"/>
      <c r="I417" s="85"/>
      <c r="J417" s="85"/>
      <c r="K417" s="85"/>
      <c r="L417" s="85"/>
      <c r="M417" s="393"/>
      <c r="N417" s="393"/>
      <c r="O417" s="393"/>
      <c r="P417" s="224"/>
      <c r="Q417" s="224"/>
      <c r="R417" s="224"/>
      <c r="S417" s="224"/>
      <c r="T417" s="224"/>
      <c r="U417" s="224"/>
      <c r="V417" s="224"/>
      <c r="W417" s="224"/>
      <c r="X417" s="423"/>
      <c r="Y417" s="224"/>
      <c r="Z417" s="224"/>
      <c r="AA417" s="423"/>
      <c r="AB417" s="195"/>
    </row>
    <row r="418" spans="1:28" s="194" customFormat="1" ht="24" customHeight="1" x14ac:dyDescent="0.15">
      <c r="A418" s="268"/>
      <c r="B418" s="239"/>
      <c r="C418" s="239"/>
      <c r="D418" s="269"/>
      <c r="E418" s="263" t="s">
        <v>785</v>
      </c>
      <c r="F418" s="86"/>
      <c r="G418" s="86">
        <f t="shared" ref="G418:AA418" si="340">G419</f>
        <v>0</v>
      </c>
      <c r="H418" s="86">
        <f t="shared" si="340"/>
        <v>0</v>
      </c>
      <c r="I418" s="86">
        <f t="shared" si="340"/>
        <v>0</v>
      </c>
      <c r="J418" s="86">
        <f t="shared" si="340"/>
        <v>0</v>
      </c>
      <c r="K418" s="86">
        <f t="shared" si="340"/>
        <v>0</v>
      </c>
      <c r="L418" s="86">
        <f t="shared" si="340"/>
        <v>0</v>
      </c>
      <c r="M418" s="397">
        <f t="shared" si="340"/>
        <v>0</v>
      </c>
      <c r="N418" s="397">
        <f t="shared" si="340"/>
        <v>0</v>
      </c>
      <c r="O418" s="397">
        <f t="shared" si="340"/>
        <v>0</v>
      </c>
      <c r="P418" s="86"/>
      <c r="Q418" s="86"/>
      <c r="R418" s="86"/>
      <c r="S418" s="86">
        <f t="shared" si="340"/>
        <v>0</v>
      </c>
      <c r="T418" s="86">
        <f t="shared" si="340"/>
        <v>0</v>
      </c>
      <c r="U418" s="86">
        <f t="shared" si="340"/>
        <v>0</v>
      </c>
      <c r="V418" s="86">
        <f t="shared" si="340"/>
        <v>0</v>
      </c>
      <c r="W418" s="86">
        <f t="shared" si="340"/>
        <v>0</v>
      </c>
      <c r="X418" s="426">
        <f t="shared" si="340"/>
        <v>0</v>
      </c>
      <c r="Y418" s="86">
        <f t="shared" si="340"/>
        <v>0</v>
      </c>
      <c r="Z418" s="86">
        <f t="shared" si="340"/>
        <v>0</v>
      </c>
      <c r="AA418" s="426">
        <f t="shared" si="340"/>
        <v>0</v>
      </c>
      <c r="AB418" s="195"/>
    </row>
    <row r="419" spans="1:28" s="222" customFormat="1" ht="12.75" customHeight="1" x14ac:dyDescent="0.15">
      <c r="A419" s="261"/>
      <c r="B419" s="153"/>
      <c r="C419" s="153"/>
      <c r="D419" s="85"/>
      <c r="E419" s="262" t="s">
        <v>592</v>
      </c>
      <c r="F419" s="197" t="s">
        <v>591</v>
      </c>
      <c r="G419" s="161">
        <f>H419+I419</f>
        <v>0</v>
      </c>
      <c r="H419" s="161">
        <v>0</v>
      </c>
      <c r="I419" s="161">
        <v>0</v>
      </c>
      <c r="J419" s="161">
        <f>K419+L419</f>
        <v>0</v>
      </c>
      <c r="K419" s="161">
        <v>0</v>
      </c>
      <c r="L419" s="161">
        <v>0</v>
      </c>
      <c r="M419" s="385">
        <f>N419+O419</f>
        <v>0</v>
      </c>
      <c r="N419" s="385">
        <v>0</v>
      </c>
      <c r="O419" s="385">
        <v>0</v>
      </c>
      <c r="P419" s="162"/>
      <c r="Q419" s="162"/>
      <c r="R419" s="162"/>
      <c r="S419" s="164">
        <f>T419+U419</f>
        <v>0</v>
      </c>
      <c r="T419" s="164">
        <v>0</v>
      </c>
      <c r="U419" s="164">
        <v>0</v>
      </c>
      <c r="V419" s="164">
        <f>W419+X419</f>
        <v>0</v>
      </c>
      <c r="W419" s="164">
        <v>0</v>
      </c>
      <c r="X419" s="327">
        <v>0</v>
      </c>
      <c r="Y419" s="164">
        <f>Z419+AA419</f>
        <v>0</v>
      </c>
      <c r="Z419" s="164">
        <v>0</v>
      </c>
      <c r="AA419" s="327">
        <v>0</v>
      </c>
      <c r="AB419" s="195"/>
    </row>
    <row r="420" spans="1:28" s="194" customFormat="1" ht="24" customHeight="1" x14ac:dyDescent="0.15">
      <c r="A420" s="268"/>
      <c r="B420" s="239"/>
      <c r="C420" s="239"/>
      <c r="D420" s="269"/>
      <c r="E420" s="263" t="s">
        <v>786</v>
      </c>
      <c r="F420" s="86"/>
      <c r="G420" s="86">
        <f t="shared" ref="G420:AA420" si="341">G421</f>
        <v>0</v>
      </c>
      <c r="H420" s="86">
        <f t="shared" si="341"/>
        <v>0</v>
      </c>
      <c r="I420" s="86">
        <f t="shared" si="341"/>
        <v>0</v>
      </c>
      <c r="J420" s="86">
        <f t="shared" si="341"/>
        <v>0</v>
      </c>
      <c r="K420" s="86">
        <f t="shared" si="341"/>
        <v>0</v>
      </c>
      <c r="L420" s="86">
        <f t="shared" si="341"/>
        <v>0</v>
      </c>
      <c r="M420" s="397">
        <f t="shared" si="341"/>
        <v>0</v>
      </c>
      <c r="N420" s="397">
        <f t="shared" si="341"/>
        <v>0</v>
      </c>
      <c r="O420" s="397">
        <f t="shared" si="341"/>
        <v>0</v>
      </c>
      <c r="P420" s="86"/>
      <c r="Q420" s="86"/>
      <c r="R420" s="86"/>
      <c r="S420" s="86">
        <f t="shared" si="341"/>
        <v>0</v>
      </c>
      <c r="T420" s="86">
        <f t="shared" si="341"/>
        <v>0</v>
      </c>
      <c r="U420" s="86">
        <f t="shared" si="341"/>
        <v>0</v>
      </c>
      <c r="V420" s="86">
        <f t="shared" si="341"/>
        <v>0</v>
      </c>
      <c r="W420" s="86">
        <f t="shared" si="341"/>
        <v>0</v>
      </c>
      <c r="X420" s="426">
        <f t="shared" si="341"/>
        <v>0</v>
      </c>
      <c r="Y420" s="86">
        <f t="shared" si="341"/>
        <v>0</v>
      </c>
      <c r="Z420" s="86">
        <f t="shared" si="341"/>
        <v>0</v>
      </c>
      <c r="AA420" s="426">
        <f t="shared" si="341"/>
        <v>0</v>
      </c>
      <c r="AB420" s="192"/>
    </row>
    <row r="421" spans="1:28" s="222" customFormat="1" ht="12.75" customHeight="1" x14ac:dyDescent="0.15">
      <c r="A421" s="261"/>
      <c r="B421" s="153"/>
      <c r="C421" s="153"/>
      <c r="D421" s="85"/>
      <c r="E421" s="262" t="s">
        <v>494</v>
      </c>
      <c r="F421" s="197" t="s">
        <v>493</v>
      </c>
      <c r="G421" s="161">
        <f>H421+I421</f>
        <v>0</v>
      </c>
      <c r="H421" s="161">
        <v>0</v>
      </c>
      <c r="I421" s="161">
        <v>0</v>
      </c>
      <c r="J421" s="161">
        <f>K421+L421</f>
        <v>0</v>
      </c>
      <c r="K421" s="161">
        <v>0</v>
      </c>
      <c r="L421" s="161">
        <v>0</v>
      </c>
      <c r="M421" s="391">
        <f>N421+O421</f>
        <v>0</v>
      </c>
      <c r="N421" s="391">
        <v>0</v>
      </c>
      <c r="O421" s="391">
        <v>0</v>
      </c>
      <c r="P421" s="162"/>
      <c r="Q421" s="162"/>
      <c r="R421" s="162"/>
      <c r="S421" s="161">
        <f>T421+U421</f>
        <v>0</v>
      </c>
      <c r="T421" s="161">
        <v>0</v>
      </c>
      <c r="U421" s="161">
        <v>0</v>
      </c>
      <c r="V421" s="161">
        <f>W421+X421</f>
        <v>0</v>
      </c>
      <c r="W421" s="161">
        <v>0</v>
      </c>
      <c r="X421" s="414">
        <v>0</v>
      </c>
      <c r="Y421" s="161">
        <f>Z421+AA421</f>
        <v>0</v>
      </c>
      <c r="Z421" s="161">
        <v>0</v>
      </c>
      <c r="AA421" s="414">
        <v>0</v>
      </c>
      <c r="AB421" s="195"/>
    </row>
    <row r="422" spans="1:28" s="227" customFormat="1" ht="23.45" customHeight="1" x14ac:dyDescent="0.15">
      <c r="A422" s="294" t="s">
        <v>370</v>
      </c>
      <c r="B422" s="225" t="s">
        <v>371</v>
      </c>
      <c r="C422" s="225" t="s">
        <v>264</v>
      </c>
      <c r="D422" s="267" t="s">
        <v>264</v>
      </c>
      <c r="E422" s="263" t="s">
        <v>372</v>
      </c>
      <c r="F422" s="86"/>
      <c r="G422" s="86">
        <f>G424+G442+G498+G502</f>
        <v>999.8</v>
      </c>
      <c r="H422" s="86">
        <f>H424+H442+H498+H502</f>
        <v>0</v>
      </c>
      <c r="I422" s="86">
        <f>I424+I442+I498+I502</f>
        <v>999.8</v>
      </c>
      <c r="J422" s="86">
        <f>J424+J442+J498+J502+J514</f>
        <v>67000</v>
      </c>
      <c r="K422" s="86">
        <f>K424+K442+K498+K502+K514</f>
        <v>67000</v>
      </c>
      <c r="L422" s="214">
        <f>L424+L442+L498+L502+L514</f>
        <v>0</v>
      </c>
      <c r="M422" s="397">
        <f t="shared" ref="M422:O422" si="342">M424+M442+M498+M502</f>
        <v>62000</v>
      </c>
      <c r="N422" s="397">
        <f t="shared" si="342"/>
        <v>62000</v>
      </c>
      <c r="O422" s="397">
        <f t="shared" si="342"/>
        <v>0</v>
      </c>
      <c r="P422" s="86"/>
      <c r="Q422" s="86"/>
      <c r="R422" s="86"/>
      <c r="S422" s="86">
        <f t="shared" ref="S422:AA422" si="343">S424+S442+S498+S502</f>
        <v>67000</v>
      </c>
      <c r="T422" s="86">
        <f t="shared" si="343"/>
        <v>67000</v>
      </c>
      <c r="U422" s="86">
        <f t="shared" si="343"/>
        <v>0</v>
      </c>
      <c r="V422" s="86">
        <f t="shared" ref="V422:X422" si="344">V424+V442+V498+V502</f>
        <v>67000</v>
      </c>
      <c r="W422" s="86">
        <f t="shared" si="344"/>
        <v>67000</v>
      </c>
      <c r="X422" s="426">
        <f t="shared" si="344"/>
        <v>0</v>
      </c>
      <c r="Y422" s="86">
        <f t="shared" si="343"/>
        <v>67000</v>
      </c>
      <c r="Z422" s="86">
        <f t="shared" si="343"/>
        <v>67000</v>
      </c>
      <c r="AA422" s="426">
        <f t="shared" si="343"/>
        <v>0</v>
      </c>
      <c r="AB422" s="260"/>
    </row>
    <row r="423" spans="1:28" s="222" customFormat="1" ht="12.75" customHeight="1" x14ac:dyDescent="0.15">
      <c r="A423" s="261"/>
      <c r="B423" s="153"/>
      <c r="C423" s="153"/>
      <c r="D423" s="85"/>
      <c r="E423" s="262" t="s">
        <v>74</v>
      </c>
      <c r="F423" s="85"/>
      <c r="G423" s="85"/>
      <c r="H423" s="85"/>
      <c r="I423" s="85"/>
      <c r="J423" s="85"/>
      <c r="K423" s="85"/>
      <c r="L423" s="85"/>
      <c r="M423" s="399"/>
      <c r="N423" s="399"/>
      <c r="O423" s="399"/>
      <c r="P423" s="85"/>
      <c r="Q423" s="85"/>
      <c r="R423" s="85"/>
      <c r="S423" s="85"/>
      <c r="T423" s="85"/>
      <c r="U423" s="85"/>
      <c r="V423" s="85"/>
      <c r="W423" s="85"/>
      <c r="X423" s="428"/>
      <c r="Y423" s="85"/>
      <c r="Z423" s="85"/>
      <c r="AA423" s="428"/>
      <c r="AB423" s="195"/>
    </row>
    <row r="424" spans="1:28" s="265" customFormat="1" ht="19.149999999999999" customHeight="1" x14ac:dyDescent="0.15">
      <c r="A424" s="291" t="s">
        <v>373</v>
      </c>
      <c r="B424" s="292" t="s">
        <v>371</v>
      </c>
      <c r="C424" s="292" t="s">
        <v>267</v>
      </c>
      <c r="D424" s="86" t="s">
        <v>264</v>
      </c>
      <c r="E424" s="263" t="s">
        <v>374</v>
      </c>
      <c r="F424" s="86"/>
      <c r="G424" s="86">
        <f>G426</f>
        <v>0</v>
      </c>
      <c r="H424" s="86">
        <f>H426</f>
        <v>0</v>
      </c>
      <c r="I424" s="86">
        <f>I426</f>
        <v>0</v>
      </c>
      <c r="J424" s="86">
        <f t="shared" ref="J424:O424" si="345">J426</f>
        <v>0</v>
      </c>
      <c r="K424" s="86">
        <f t="shared" si="345"/>
        <v>0</v>
      </c>
      <c r="L424" s="86">
        <f t="shared" si="345"/>
        <v>0</v>
      </c>
      <c r="M424" s="397">
        <f t="shared" si="345"/>
        <v>0</v>
      </c>
      <c r="N424" s="397">
        <f t="shared" si="345"/>
        <v>0</v>
      </c>
      <c r="O424" s="397">
        <f t="shared" si="345"/>
        <v>0</v>
      </c>
      <c r="P424" s="86"/>
      <c r="Q424" s="86"/>
      <c r="R424" s="86"/>
      <c r="S424" s="86">
        <f t="shared" ref="S424:AA424" si="346">S426</f>
        <v>0</v>
      </c>
      <c r="T424" s="86">
        <f t="shared" si="346"/>
        <v>0</v>
      </c>
      <c r="U424" s="86">
        <f t="shared" si="346"/>
        <v>0</v>
      </c>
      <c r="V424" s="86">
        <f t="shared" ref="V424:X424" si="347">V426</f>
        <v>0</v>
      </c>
      <c r="W424" s="86">
        <f t="shared" si="347"/>
        <v>0</v>
      </c>
      <c r="X424" s="426">
        <f t="shared" si="347"/>
        <v>0</v>
      </c>
      <c r="Y424" s="86">
        <f t="shared" si="346"/>
        <v>0</v>
      </c>
      <c r="Z424" s="86">
        <f t="shared" si="346"/>
        <v>0</v>
      </c>
      <c r="AA424" s="426">
        <f t="shared" si="346"/>
        <v>0</v>
      </c>
      <c r="AB424" s="264"/>
    </row>
    <row r="425" spans="1:28" s="222" customFormat="1" ht="12.75" customHeight="1" x14ac:dyDescent="0.15">
      <c r="A425" s="261"/>
      <c r="B425" s="153"/>
      <c r="C425" s="153"/>
      <c r="D425" s="85"/>
      <c r="E425" s="262" t="s">
        <v>269</v>
      </c>
      <c r="F425" s="85"/>
      <c r="G425" s="85"/>
      <c r="H425" s="85"/>
      <c r="I425" s="85"/>
      <c r="J425" s="85"/>
      <c r="K425" s="85"/>
      <c r="L425" s="85"/>
      <c r="M425" s="399"/>
      <c r="N425" s="399"/>
      <c r="O425" s="399"/>
      <c r="P425" s="85"/>
      <c r="Q425" s="85"/>
      <c r="R425" s="85"/>
      <c r="S425" s="85"/>
      <c r="T425" s="85"/>
      <c r="U425" s="85"/>
      <c r="V425" s="85"/>
      <c r="W425" s="85"/>
      <c r="X425" s="428"/>
      <c r="Y425" s="85"/>
      <c r="Z425" s="85"/>
      <c r="AA425" s="428"/>
      <c r="AB425" s="195"/>
    </row>
    <row r="426" spans="1:28" s="288" customFormat="1" ht="12.75" customHeight="1" x14ac:dyDescent="0.15">
      <c r="A426" s="210" t="s">
        <v>375</v>
      </c>
      <c r="B426" s="211" t="s">
        <v>371</v>
      </c>
      <c r="C426" s="211" t="s">
        <v>267</v>
      </c>
      <c r="D426" s="211" t="s">
        <v>267</v>
      </c>
      <c r="E426" s="278" t="s">
        <v>374</v>
      </c>
      <c r="F426" s="279"/>
      <c r="G426" s="281">
        <f>G428+G430+G438+G440</f>
        <v>0</v>
      </c>
      <c r="H426" s="281">
        <f>H428+H430+H438+H440</f>
        <v>0</v>
      </c>
      <c r="I426" s="281">
        <f>I428+I430+I438+I440</f>
        <v>0</v>
      </c>
      <c r="J426" s="281">
        <v>0</v>
      </c>
      <c r="K426" s="281">
        <f t="shared" ref="K426:O426" si="348">K428+K430+K438+K440</f>
        <v>0</v>
      </c>
      <c r="L426" s="281">
        <v>0</v>
      </c>
      <c r="M426" s="402">
        <f t="shared" si="348"/>
        <v>0</v>
      </c>
      <c r="N426" s="402">
        <f t="shared" si="348"/>
        <v>0</v>
      </c>
      <c r="O426" s="402">
        <f t="shared" si="348"/>
        <v>0</v>
      </c>
      <c r="P426" s="281"/>
      <c r="Q426" s="281"/>
      <c r="R426" s="281"/>
      <c r="S426" s="281">
        <f t="shared" ref="S426:AA426" si="349">S428+S430+S438+S440</f>
        <v>0</v>
      </c>
      <c r="T426" s="281">
        <f t="shared" si="349"/>
        <v>0</v>
      </c>
      <c r="U426" s="281">
        <f t="shared" si="349"/>
        <v>0</v>
      </c>
      <c r="V426" s="281">
        <f t="shared" ref="V426:X426" si="350">V428+V430+V438+V440</f>
        <v>0</v>
      </c>
      <c r="W426" s="281">
        <f t="shared" si="350"/>
        <v>0</v>
      </c>
      <c r="X426" s="431">
        <f t="shared" si="350"/>
        <v>0</v>
      </c>
      <c r="Y426" s="281">
        <f t="shared" si="349"/>
        <v>0</v>
      </c>
      <c r="Z426" s="281">
        <f t="shared" si="349"/>
        <v>0</v>
      </c>
      <c r="AA426" s="431">
        <f t="shared" si="349"/>
        <v>0</v>
      </c>
      <c r="AB426" s="206"/>
    </row>
    <row r="427" spans="1:28" s="222" customFormat="1" ht="12.75" customHeight="1" x14ac:dyDescent="0.15">
      <c r="A427" s="261"/>
      <c r="B427" s="153"/>
      <c r="C427" s="153"/>
      <c r="D427" s="85"/>
      <c r="E427" s="262" t="s">
        <v>74</v>
      </c>
      <c r="F427" s="85"/>
      <c r="G427" s="85"/>
      <c r="H427" s="85"/>
      <c r="I427" s="85"/>
      <c r="J427" s="85"/>
      <c r="K427" s="85"/>
      <c r="L427" s="85"/>
      <c r="M427" s="399"/>
      <c r="N427" s="399"/>
      <c r="O427" s="399"/>
      <c r="P427" s="85"/>
      <c r="Q427" s="85"/>
      <c r="R427" s="85"/>
      <c r="S427" s="85"/>
      <c r="T427" s="85"/>
      <c r="U427" s="85"/>
      <c r="V427" s="85"/>
      <c r="W427" s="85"/>
      <c r="X427" s="428"/>
      <c r="Y427" s="85"/>
      <c r="Z427" s="85"/>
      <c r="AA427" s="428"/>
      <c r="AB427" s="195"/>
    </row>
    <row r="428" spans="1:28" s="194" customFormat="1" ht="17.45" customHeight="1" x14ac:dyDescent="0.15">
      <c r="A428" s="268"/>
      <c r="B428" s="239"/>
      <c r="C428" s="239"/>
      <c r="D428" s="269"/>
      <c r="E428" s="263" t="s">
        <v>787</v>
      </c>
      <c r="F428" s="86"/>
      <c r="G428" s="86">
        <f t="shared" ref="G428:AA428" si="351">G429</f>
        <v>0</v>
      </c>
      <c r="H428" s="86">
        <f t="shared" si="351"/>
        <v>0</v>
      </c>
      <c r="I428" s="86">
        <f t="shared" si="351"/>
        <v>0</v>
      </c>
      <c r="J428" s="86">
        <f t="shared" si="351"/>
        <v>0</v>
      </c>
      <c r="K428" s="86">
        <f t="shared" si="351"/>
        <v>0</v>
      </c>
      <c r="L428" s="86">
        <f t="shared" si="351"/>
        <v>0</v>
      </c>
      <c r="M428" s="397">
        <f t="shared" si="351"/>
        <v>0</v>
      </c>
      <c r="N428" s="397">
        <f t="shared" si="351"/>
        <v>0</v>
      </c>
      <c r="O428" s="397">
        <f t="shared" si="351"/>
        <v>0</v>
      </c>
      <c r="P428" s="86"/>
      <c r="Q428" s="86"/>
      <c r="R428" s="86"/>
      <c r="S428" s="86">
        <f t="shared" si="351"/>
        <v>0</v>
      </c>
      <c r="T428" s="86">
        <f t="shared" si="351"/>
        <v>0</v>
      </c>
      <c r="U428" s="86">
        <f t="shared" si="351"/>
        <v>0</v>
      </c>
      <c r="V428" s="86">
        <f t="shared" si="351"/>
        <v>0</v>
      </c>
      <c r="W428" s="86">
        <f t="shared" si="351"/>
        <v>0</v>
      </c>
      <c r="X428" s="426">
        <f t="shared" si="351"/>
        <v>0</v>
      </c>
      <c r="Y428" s="86">
        <f t="shared" si="351"/>
        <v>0</v>
      </c>
      <c r="Z428" s="86">
        <f t="shared" si="351"/>
        <v>0</v>
      </c>
      <c r="AA428" s="426">
        <f t="shared" si="351"/>
        <v>0</v>
      </c>
      <c r="AB428" s="192"/>
    </row>
    <row r="429" spans="1:28" s="222" customFormat="1" ht="12.75" customHeight="1" x14ac:dyDescent="0.15">
      <c r="A429" s="261"/>
      <c r="B429" s="153"/>
      <c r="C429" s="153"/>
      <c r="D429" s="85"/>
      <c r="E429" s="262" t="s">
        <v>489</v>
      </c>
      <c r="F429" s="197" t="s">
        <v>490</v>
      </c>
      <c r="G429" s="161">
        <f>H429+I429</f>
        <v>0</v>
      </c>
      <c r="H429" s="161">
        <v>0</v>
      </c>
      <c r="I429" s="161">
        <v>0</v>
      </c>
      <c r="J429" s="197"/>
      <c r="K429" s="197"/>
      <c r="L429" s="197"/>
      <c r="M429" s="393"/>
      <c r="N429" s="393"/>
      <c r="O429" s="393"/>
      <c r="P429" s="224"/>
      <c r="Q429" s="224"/>
      <c r="R429" s="224"/>
      <c r="S429" s="224"/>
      <c r="T429" s="224"/>
      <c r="U429" s="224"/>
      <c r="V429" s="224"/>
      <c r="W429" s="224"/>
      <c r="X429" s="423"/>
      <c r="Y429" s="224"/>
      <c r="Z429" s="224"/>
      <c r="AA429" s="423"/>
      <c r="AB429" s="195"/>
    </row>
    <row r="430" spans="1:28" s="194" customFormat="1" ht="27" customHeight="1" x14ac:dyDescent="0.15">
      <c r="A430" s="268"/>
      <c r="B430" s="239"/>
      <c r="C430" s="239"/>
      <c r="D430" s="269"/>
      <c r="E430" s="263" t="s">
        <v>788</v>
      </c>
      <c r="F430" s="86"/>
      <c r="G430" s="86">
        <f t="shared" ref="G430:O430" si="352">G431+G432+G433+G434+G435+G436+G437</f>
        <v>0</v>
      </c>
      <c r="H430" s="86">
        <f t="shared" si="352"/>
        <v>0</v>
      </c>
      <c r="I430" s="86">
        <f t="shared" si="352"/>
        <v>0</v>
      </c>
      <c r="J430" s="86">
        <v>0</v>
      </c>
      <c r="K430" s="86">
        <f t="shared" si="352"/>
        <v>0</v>
      </c>
      <c r="L430" s="86">
        <v>0</v>
      </c>
      <c r="M430" s="397">
        <f t="shared" si="352"/>
        <v>0</v>
      </c>
      <c r="N430" s="397">
        <f t="shared" si="352"/>
        <v>0</v>
      </c>
      <c r="O430" s="397">
        <f t="shared" si="352"/>
        <v>0</v>
      </c>
      <c r="P430" s="86"/>
      <c r="Q430" s="86"/>
      <c r="R430" s="86"/>
      <c r="S430" s="86">
        <f t="shared" ref="S430:AA430" si="353">S431+S432+S433+S434+S435+S436+S437</f>
        <v>0</v>
      </c>
      <c r="T430" s="86">
        <f t="shared" si="353"/>
        <v>0</v>
      </c>
      <c r="U430" s="86">
        <f t="shared" si="353"/>
        <v>0</v>
      </c>
      <c r="V430" s="86">
        <f t="shared" ref="V430:X430" si="354">V431+V432+V433+V434+V435+V436+V437</f>
        <v>0</v>
      </c>
      <c r="W430" s="86">
        <f t="shared" si="354"/>
        <v>0</v>
      </c>
      <c r="X430" s="426">
        <f t="shared" si="354"/>
        <v>0</v>
      </c>
      <c r="Y430" s="86">
        <f t="shared" si="353"/>
        <v>0</v>
      </c>
      <c r="Z430" s="86">
        <f t="shared" si="353"/>
        <v>0</v>
      </c>
      <c r="AA430" s="426">
        <f t="shared" si="353"/>
        <v>0</v>
      </c>
      <c r="AB430" s="192"/>
    </row>
    <row r="431" spans="1:28" s="222" customFormat="1" ht="12.75" customHeight="1" x14ac:dyDescent="0.15">
      <c r="A431" s="261"/>
      <c r="B431" s="153"/>
      <c r="C431" s="153"/>
      <c r="D431" s="85"/>
      <c r="E431" s="262" t="s">
        <v>460</v>
      </c>
      <c r="F431" s="197" t="s">
        <v>459</v>
      </c>
      <c r="G431" s="161">
        <f t="shared" ref="G431:G437" si="355">H431+I431</f>
        <v>0</v>
      </c>
      <c r="H431" s="161">
        <v>0</v>
      </c>
      <c r="I431" s="161">
        <v>0</v>
      </c>
      <c r="J431" s="161">
        <f t="shared" ref="J431:J437" si="356">K431+L431</f>
        <v>0</v>
      </c>
      <c r="K431" s="161">
        <v>0</v>
      </c>
      <c r="L431" s="161">
        <v>0</v>
      </c>
      <c r="M431" s="385">
        <f t="shared" ref="M431:M437" si="357">N431+O431</f>
        <v>0</v>
      </c>
      <c r="N431" s="385">
        <v>0</v>
      </c>
      <c r="O431" s="385">
        <v>0</v>
      </c>
      <c r="P431" s="162"/>
      <c r="Q431" s="162"/>
      <c r="R431" s="162"/>
      <c r="S431" s="164">
        <f t="shared" ref="S431:S437" si="358">T431+U431</f>
        <v>0</v>
      </c>
      <c r="T431" s="164">
        <v>0</v>
      </c>
      <c r="U431" s="164">
        <v>0</v>
      </c>
      <c r="V431" s="164">
        <f t="shared" ref="V431:V437" si="359">W431+X431</f>
        <v>0</v>
      </c>
      <c r="W431" s="164">
        <v>0</v>
      </c>
      <c r="X431" s="327">
        <v>0</v>
      </c>
      <c r="Y431" s="164">
        <f t="shared" ref="Y431:Y437" si="360">Z431+AA431</f>
        <v>0</v>
      </c>
      <c r="Z431" s="164">
        <v>0</v>
      </c>
      <c r="AA431" s="327">
        <v>0</v>
      </c>
      <c r="AB431" s="195"/>
    </row>
    <row r="432" spans="1:28" s="222" customFormat="1" ht="12.75" customHeight="1" x14ac:dyDescent="0.15">
      <c r="A432" s="261"/>
      <c r="B432" s="153"/>
      <c r="C432" s="153"/>
      <c r="D432" s="85"/>
      <c r="E432" s="262" t="s">
        <v>462</v>
      </c>
      <c r="F432" s="197" t="s">
        <v>461</v>
      </c>
      <c r="G432" s="161">
        <f t="shared" si="355"/>
        <v>0</v>
      </c>
      <c r="H432" s="161">
        <v>0</v>
      </c>
      <c r="I432" s="161">
        <v>0</v>
      </c>
      <c r="J432" s="161">
        <f t="shared" si="356"/>
        <v>0</v>
      </c>
      <c r="K432" s="161">
        <v>0</v>
      </c>
      <c r="L432" s="161">
        <v>0</v>
      </c>
      <c r="M432" s="385">
        <f t="shared" si="357"/>
        <v>0</v>
      </c>
      <c r="N432" s="385">
        <v>0</v>
      </c>
      <c r="O432" s="385">
        <v>0</v>
      </c>
      <c r="P432" s="162"/>
      <c r="Q432" s="162"/>
      <c r="R432" s="162"/>
      <c r="S432" s="164">
        <f t="shared" si="358"/>
        <v>0</v>
      </c>
      <c r="T432" s="164">
        <v>0</v>
      </c>
      <c r="U432" s="164">
        <v>0</v>
      </c>
      <c r="V432" s="164">
        <f t="shared" si="359"/>
        <v>0</v>
      </c>
      <c r="W432" s="164">
        <v>0</v>
      </c>
      <c r="X432" s="327">
        <v>0</v>
      </c>
      <c r="Y432" s="164">
        <f t="shared" si="360"/>
        <v>0</v>
      </c>
      <c r="Z432" s="164">
        <v>0</v>
      </c>
      <c r="AA432" s="327">
        <v>0</v>
      </c>
      <c r="AB432" s="195"/>
    </row>
    <row r="433" spans="1:28" s="222" customFormat="1" ht="12.75" customHeight="1" x14ac:dyDescent="0.15">
      <c r="A433" s="261"/>
      <c r="B433" s="153"/>
      <c r="C433" s="153"/>
      <c r="D433" s="85"/>
      <c r="E433" s="262" t="s">
        <v>498</v>
      </c>
      <c r="F433" s="197" t="s">
        <v>497</v>
      </c>
      <c r="G433" s="161">
        <f t="shared" si="355"/>
        <v>0</v>
      </c>
      <c r="H433" s="161">
        <v>0</v>
      </c>
      <c r="I433" s="161">
        <v>0</v>
      </c>
      <c r="J433" s="161">
        <f t="shared" si="356"/>
        <v>0</v>
      </c>
      <c r="K433" s="161">
        <v>0</v>
      </c>
      <c r="L433" s="161">
        <v>0</v>
      </c>
      <c r="M433" s="385">
        <f t="shared" si="357"/>
        <v>0</v>
      </c>
      <c r="N433" s="385">
        <v>0</v>
      </c>
      <c r="O433" s="385">
        <v>0</v>
      </c>
      <c r="P433" s="162"/>
      <c r="Q433" s="162"/>
      <c r="R433" s="162"/>
      <c r="S433" s="164">
        <f t="shared" si="358"/>
        <v>0</v>
      </c>
      <c r="T433" s="164">
        <v>0</v>
      </c>
      <c r="U433" s="164">
        <v>0</v>
      </c>
      <c r="V433" s="164">
        <f t="shared" si="359"/>
        <v>0</v>
      </c>
      <c r="W433" s="164">
        <v>0</v>
      </c>
      <c r="X433" s="327">
        <v>0</v>
      </c>
      <c r="Y433" s="164">
        <f t="shared" si="360"/>
        <v>0</v>
      </c>
      <c r="Z433" s="164">
        <v>0</v>
      </c>
      <c r="AA433" s="327">
        <v>0</v>
      </c>
      <c r="AB433" s="195"/>
    </row>
    <row r="434" spans="1:28" s="222" customFormat="1" ht="12.75" customHeight="1" x14ac:dyDescent="0.15">
      <c r="A434" s="261"/>
      <c r="B434" s="153"/>
      <c r="C434" s="153"/>
      <c r="D434" s="85"/>
      <c r="E434" s="262" t="s">
        <v>542</v>
      </c>
      <c r="F434" s="197" t="s">
        <v>543</v>
      </c>
      <c r="G434" s="161">
        <f t="shared" si="355"/>
        <v>0</v>
      </c>
      <c r="H434" s="161">
        <v>0</v>
      </c>
      <c r="I434" s="161">
        <v>0</v>
      </c>
      <c r="J434" s="161">
        <f t="shared" si="356"/>
        <v>0</v>
      </c>
      <c r="K434" s="161">
        <v>0</v>
      </c>
      <c r="L434" s="161">
        <v>0</v>
      </c>
      <c r="M434" s="385">
        <f t="shared" si="357"/>
        <v>0</v>
      </c>
      <c r="N434" s="385">
        <v>0</v>
      </c>
      <c r="O434" s="385">
        <v>0</v>
      </c>
      <c r="P434" s="162"/>
      <c r="Q434" s="162"/>
      <c r="R434" s="162"/>
      <c r="S434" s="164">
        <f t="shared" si="358"/>
        <v>0</v>
      </c>
      <c r="T434" s="164">
        <v>0</v>
      </c>
      <c r="U434" s="164">
        <v>0</v>
      </c>
      <c r="V434" s="164">
        <f t="shared" si="359"/>
        <v>0</v>
      </c>
      <c r="W434" s="164">
        <v>0</v>
      </c>
      <c r="X434" s="327">
        <v>0</v>
      </c>
      <c r="Y434" s="164">
        <f t="shared" si="360"/>
        <v>0</v>
      </c>
      <c r="Z434" s="164">
        <v>0</v>
      </c>
      <c r="AA434" s="327">
        <v>0</v>
      </c>
      <c r="AB434" s="195"/>
    </row>
    <row r="435" spans="1:28" s="222" customFormat="1" ht="12.75" customHeight="1" x14ac:dyDescent="0.15">
      <c r="A435" s="261"/>
      <c r="B435" s="153"/>
      <c r="C435" s="153"/>
      <c r="D435" s="85"/>
      <c r="E435" s="262" t="s">
        <v>590</v>
      </c>
      <c r="F435" s="197" t="s">
        <v>589</v>
      </c>
      <c r="G435" s="161">
        <f t="shared" si="355"/>
        <v>0</v>
      </c>
      <c r="H435" s="161">
        <v>0</v>
      </c>
      <c r="I435" s="161">
        <v>0</v>
      </c>
      <c r="J435" s="161">
        <f t="shared" si="356"/>
        <v>0</v>
      </c>
      <c r="K435" s="161">
        <v>0</v>
      </c>
      <c r="L435" s="161">
        <v>0</v>
      </c>
      <c r="M435" s="385">
        <f t="shared" si="357"/>
        <v>0</v>
      </c>
      <c r="N435" s="385">
        <v>0</v>
      </c>
      <c r="O435" s="385">
        <v>0</v>
      </c>
      <c r="P435" s="162"/>
      <c r="Q435" s="162"/>
      <c r="R435" s="162"/>
      <c r="S435" s="164">
        <f t="shared" si="358"/>
        <v>0</v>
      </c>
      <c r="T435" s="164">
        <v>0</v>
      </c>
      <c r="U435" s="164">
        <v>0</v>
      </c>
      <c r="V435" s="164">
        <f t="shared" si="359"/>
        <v>0</v>
      </c>
      <c r="W435" s="164">
        <v>0</v>
      </c>
      <c r="X435" s="327">
        <v>0</v>
      </c>
      <c r="Y435" s="164">
        <f t="shared" si="360"/>
        <v>0</v>
      </c>
      <c r="Z435" s="164">
        <v>0</v>
      </c>
      <c r="AA435" s="327">
        <v>0</v>
      </c>
      <c r="AB435" s="195"/>
    </row>
    <row r="436" spans="1:28" s="222" customFormat="1" ht="12.75" customHeight="1" x14ac:dyDescent="0.15">
      <c r="A436" s="261"/>
      <c r="B436" s="153"/>
      <c r="C436" s="153"/>
      <c r="D436" s="85"/>
      <c r="E436" s="262" t="s">
        <v>592</v>
      </c>
      <c r="F436" s="197" t="s">
        <v>591</v>
      </c>
      <c r="G436" s="161">
        <f t="shared" si="355"/>
        <v>0</v>
      </c>
      <c r="H436" s="161">
        <v>0</v>
      </c>
      <c r="I436" s="161">
        <v>0</v>
      </c>
      <c r="J436" s="161">
        <f t="shared" si="356"/>
        <v>78956.399999999994</v>
      </c>
      <c r="K436" s="161">
        <v>0</v>
      </c>
      <c r="L436" s="161">
        <v>78956.399999999994</v>
      </c>
      <c r="M436" s="385">
        <f t="shared" si="357"/>
        <v>0</v>
      </c>
      <c r="N436" s="385">
        <v>0</v>
      </c>
      <c r="O436" s="385">
        <v>0</v>
      </c>
      <c r="P436" s="162"/>
      <c r="Q436" s="162"/>
      <c r="R436" s="162"/>
      <c r="S436" s="164">
        <f t="shared" si="358"/>
        <v>0</v>
      </c>
      <c r="T436" s="164">
        <v>0</v>
      </c>
      <c r="U436" s="164">
        <v>0</v>
      </c>
      <c r="V436" s="164">
        <f t="shared" si="359"/>
        <v>0</v>
      </c>
      <c r="W436" s="164">
        <v>0</v>
      </c>
      <c r="X436" s="327">
        <v>0</v>
      </c>
      <c r="Y436" s="164">
        <f t="shared" si="360"/>
        <v>0</v>
      </c>
      <c r="Z436" s="164">
        <v>0</v>
      </c>
      <c r="AA436" s="327">
        <v>0</v>
      </c>
      <c r="AB436" s="195"/>
    </row>
    <row r="437" spans="1:28" s="222" customFormat="1" ht="12.75" customHeight="1" x14ac:dyDescent="0.15">
      <c r="A437" s="261"/>
      <c r="B437" s="153"/>
      <c r="C437" s="153"/>
      <c r="D437" s="85"/>
      <c r="E437" s="262" t="s">
        <v>600</v>
      </c>
      <c r="F437" s="197" t="s">
        <v>601</v>
      </c>
      <c r="G437" s="161">
        <f t="shared" si="355"/>
        <v>0</v>
      </c>
      <c r="H437" s="161">
        <v>0</v>
      </c>
      <c r="I437" s="161">
        <v>0</v>
      </c>
      <c r="J437" s="161">
        <f t="shared" si="356"/>
        <v>0</v>
      </c>
      <c r="K437" s="161">
        <v>0</v>
      </c>
      <c r="L437" s="161">
        <v>0</v>
      </c>
      <c r="M437" s="385">
        <f t="shared" si="357"/>
        <v>0</v>
      </c>
      <c r="N437" s="385">
        <v>0</v>
      </c>
      <c r="O437" s="385">
        <v>0</v>
      </c>
      <c r="P437" s="162"/>
      <c r="Q437" s="162"/>
      <c r="R437" s="162"/>
      <c r="S437" s="164">
        <f t="shared" si="358"/>
        <v>0</v>
      </c>
      <c r="T437" s="164">
        <v>0</v>
      </c>
      <c r="U437" s="164">
        <v>0</v>
      </c>
      <c r="V437" s="164">
        <f t="shared" si="359"/>
        <v>0</v>
      </c>
      <c r="W437" s="164">
        <v>0</v>
      </c>
      <c r="X437" s="327">
        <v>0</v>
      </c>
      <c r="Y437" s="164">
        <f t="shared" si="360"/>
        <v>0</v>
      </c>
      <c r="Z437" s="164">
        <v>0</v>
      </c>
      <c r="AA437" s="327">
        <v>0</v>
      </c>
      <c r="AB437" s="195"/>
    </row>
    <row r="438" spans="1:28" s="194" customFormat="1" ht="20.45" customHeight="1" x14ac:dyDescent="0.15">
      <c r="A438" s="268"/>
      <c r="B438" s="239"/>
      <c r="C438" s="239"/>
      <c r="D438" s="269"/>
      <c r="E438" s="263" t="s">
        <v>789</v>
      </c>
      <c r="F438" s="86"/>
      <c r="G438" s="86">
        <f t="shared" ref="G438:AA438" si="361">G439</f>
        <v>0</v>
      </c>
      <c r="H438" s="86">
        <f t="shared" si="361"/>
        <v>0</v>
      </c>
      <c r="I438" s="86">
        <f t="shared" si="361"/>
        <v>0</v>
      </c>
      <c r="J438" s="86">
        <f t="shared" si="361"/>
        <v>0</v>
      </c>
      <c r="K438" s="86">
        <f t="shared" si="361"/>
        <v>0</v>
      </c>
      <c r="L438" s="86">
        <f t="shared" si="361"/>
        <v>0</v>
      </c>
      <c r="M438" s="397">
        <f t="shared" si="361"/>
        <v>0</v>
      </c>
      <c r="N438" s="397">
        <f t="shared" si="361"/>
        <v>0</v>
      </c>
      <c r="O438" s="397">
        <f t="shared" si="361"/>
        <v>0</v>
      </c>
      <c r="P438" s="86"/>
      <c r="Q438" s="86"/>
      <c r="R438" s="86"/>
      <c r="S438" s="86">
        <f t="shared" si="361"/>
        <v>0</v>
      </c>
      <c r="T438" s="86">
        <f t="shared" si="361"/>
        <v>0</v>
      </c>
      <c r="U438" s="86">
        <f t="shared" si="361"/>
        <v>0</v>
      </c>
      <c r="V438" s="86">
        <f t="shared" si="361"/>
        <v>0</v>
      </c>
      <c r="W438" s="86">
        <f t="shared" si="361"/>
        <v>0</v>
      </c>
      <c r="X438" s="426">
        <f t="shared" si="361"/>
        <v>0</v>
      </c>
      <c r="Y438" s="86">
        <f t="shared" si="361"/>
        <v>0</v>
      </c>
      <c r="Z438" s="86">
        <f t="shared" si="361"/>
        <v>0</v>
      </c>
      <c r="AA438" s="426">
        <f t="shared" si="361"/>
        <v>0</v>
      </c>
      <c r="AB438" s="192"/>
    </row>
    <row r="439" spans="1:28" s="222" customFormat="1" ht="12.75" customHeight="1" x14ac:dyDescent="0.15">
      <c r="A439" s="261"/>
      <c r="B439" s="153"/>
      <c r="C439" s="153"/>
      <c r="D439" s="85"/>
      <c r="E439" s="262" t="s">
        <v>489</v>
      </c>
      <c r="F439" s="197" t="s">
        <v>490</v>
      </c>
      <c r="G439" s="161">
        <f>H439+I439</f>
        <v>0</v>
      </c>
      <c r="H439" s="161">
        <v>0</v>
      </c>
      <c r="I439" s="161">
        <v>0</v>
      </c>
      <c r="J439" s="161">
        <f>K439+L439</f>
        <v>0</v>
      </c>
      <c r="K439" s="161">
        <v>0</v>
      </c>
      <c r="L439" s="161">
        <v>0</v>
      </c>
      <c r="M439" s="385">
        <f>N439+O439</f>
        <v>0</v>
      </c>
      <c r="N439" s="385">
        <v>0</v>
      </c>
      <c r="O439" s="385">
        <v>0</v>
      </c>
      <c r="P439" s="162"/>
      <c r="Q439" s="162"/>
      <c r="R439" s="162"/>
      <c r="S439" s="164">
        <f>T439+U439</f>
        <v>0</v>
      </c>
      <c r="T439" s="164">
        <v>0</v>
      </c>
      <c r="U439" s="164">
        <v>0</v>
      </c>
      <c r="V439" s="164">
        <f>W439+X439</f>
        <v>0</v>
      </c>
      <c r="W439" s="164">
        <v>0</v>
      </c>
      <c r="X439" s="327">
        <v>0</v>
      </c>
      <c r="Y439" s="164">
        <f>Z439+AA439</f>
        <v>0</v>
      </c>
      <c r="Z439" s="164">
        <v>0</v>
      </c>
      <c r="AA439" s="327">
        <v>0</v>
      </c>
      <c r="AB439" s="195"/>
    </row>
    <row r="440" spans="1:28" s="194" customFormat="1" ht="27" customHeight="1" x14ac:dyDescent="0.15">
      <c r="A440" s="268"/>
      <c r="B440" s="239"/>
      <c r="C440" s="239"/>
      <c r="D440" s="269"/>
      <c r="E440" s="263" t="s">
        <v>790</v>
      </c>
      <c r="F440" s="86"/>
      <c r="G440" s="86">
        <f t="shared" ref="G440:AA440" si="362">G441</f>
        <v>0</v>
      </c>
      <c r="H440" s="86">
        <f t="shared" si="362"/>
        <v>0</v>
      </c>
      <c r="I440" s="86">
        <f t="shared" si="362"/>
        <v>0</v>
      </c>
      <c r="J440" s="86">
        <f t="shared" si="362"/>
        <v>0</v>
      </c>
      <c r="K440" s="86">
        <f t="shared" si="362"/>
        <v>0</v>
      </c>
      <c r="L440" s="86">
        <f t="shared" si="362"/>
        <v>0</v>
      </c>
      <c r="M440" s="397">
        <f t="shared" si="362"/>
        <v>0</v>
      </c>
      <c r="N440" s="397">
        <f t="shared" si="362"/>
        <v>0</v>
      </c>
      <c r="O440" s="397">
        <f t="shared" si="362"/>
        <v>0</v>
      </c>
      <c r="P440" s="86"/>
      <c r="Q440" s="86"/>
      <c r="R440" s="86"/>
      <c r="S440" s="86">
        <f t="shared" si="362"/>
        <v>0</v>
      </c>
      <c r="T440" s="86">
        <f t="shared" si="362"/>
        <v>0</v>
      </c>
      <c r="U440" s="86">
        <f t="shared" si="362"/>
        <v>0</v>
      </c>
      <c r="V440" s="86">
        <f t="shared" si="362"/>
        <v>0</v>
      </c>
      <c r="W440" s="86">
        <f t="shared" si="362"/>
        <v>0</v>
      </c>
      <c r="X440" s="426">
        <f t="shared" si="362"/>
        <v>0</v>
      </c>
      <c r="Y440" s="86">
        <f t="shared" si="362"/>
        <v>0</v>
      </c>
      <c r="Z440" s="86">
        <f t="shared" si="362"/>
        <v>0</v>
      </c>
      <c r="AA440" s="426">
        <f t="shared" si="362"/>
        <v>0</v>
      </c>
      <c r="AB440" s="192"/>
    </row>
    <row r="441" spans="1:28" s="222" customFormat="1" ht="12.75" customHeight="1" x14ac:dyDescent="0.15">
      <c r="A441" s="261"/>
      <c r="B441" s="153"/>
      <c r="C441" s="153"/>
      <c r="D441" s="85"/>
      <c r="E441" s="262" t="s">
        <v>590</v>
      </c>
      <c r="F441" s="197" t="s">
        <v>589</v>
      </c>
      <c r="G441" s="161">
        <f>H441+I441</f>
        <v>0</v>
      </c>
      <c r="H441" s="161">
        <v>0</v>
      </c>
      <c r="I441" s="161">
        <v>0</v>
      </c>
      <c r="J441" s="161">
        <f>K441+L441</f>
        <v>0</v>
      </c>
      <c r="K441" s="161">
        <v>0</v>
      </c>
      <c r="L441" s="161">
        <v>0</v>
      </c>
      <c r="M441" s="385">
        <f>N441+O441</f>
        <v>0</v>
      </c>
      <c r="N441" s="385">
        <v>0</v>
      </c>
      <c r="O441" s="385">
        <v>0</v>
      </c>
      <c r="P441" s="162"/>
      <c r="Q441" s="162"/>
      <c r="R441" s="162"/>
      <c r="S441" s="164">
        <f>T441+U441</f>
        <v>0</v>
      </c>
      <c r="T441" s="164">
        <v>0</v>
      </c>
      <c r="U441" s="164">
        <v>0</v>
      </c>
      <c r="V441" s="164">
        <f>W441+X441</f>
        <v>0</v>
      </c>
      <c r="W441" s="164">
        <v>0</v>
      </c>
      <c r="X441" s="327">
        <v>0</v>
      </c>
      <c r="Y441" s="164">
        <f>Z441+AA441</f>
        <v>0</v>
      </c>
      <c r="Z441" s="164">
        <v>0</v>
      </c>
      <c r="AA441" s="327">
        <v>0</v>
      </c>
      <c r="AB441" s="195"/>
    </row>
    <row r="442" spans="1:28" s="265" customFormat="1" ht="17.45" customHeight="1" x14ac:dyDescent="0.15">
      <c r="A442" s="291" t="s">
        <v>376</v>
      </c>
      <c r="B442" s="292" t="s">
        <v>371</v>
      </c>
      <c r="C442" s="292" t="s">
        <v>291</v>
      </c>
      <c r="D442" s="86" t="s">
        <v>264</v>
      </c>
      <c r="E442" s="263" t="s">
        <v>377</v>
      </c>
      <c r="F442" s="86"/>
      <c r="G442" s="86">
        <f>G444+G465+G471+G475+G484+G493+G514</f>
        <v>999.8</v>
      </c>
      <c r="H442" s="86">
        <f>H444+H465+H471+H475+H484+H493+H514</f>
        <v>0</v>
      </c>
      <c r="I442" s="86">
        <f>I444+I465+I471+I475+I484+I493+I514</f>
        <v>999.8</v>
      </c>
      <c r="J442" s="86">
        <f>J444+J465+J471+J475+J484+J493</f>
        <v>67000</v>
      </c>
      <c r="K442" s="86">
        <f>K444+K465+K471+K475+K484+K493</f>
        <v>67000</v>
      </c>
      <c r="L442" s="86">
        <f>L444+L465+L471+L475+L484+L493</f>
        <v>0</v>
      </c>
      <c r="M442" s="397">
        <f t="shared" ref="M442:T442" si="363">M444+M465+M471+M475+M484+M493+M514</f>
        <v>62000</v>
      </c>
      <c r="N442" s="397">
        <f t="shared" si="363"/>
        <v>62000</v>
      </c>
      <c r="O442" s="397">
        <f t="shared" si="363"/>
        <v>0</v>
      </c>
      <c r="P442" s="86"/>
      <c r="Q442" s="86"/>
      <c r="R442" s="86"/>
      <c r="S442" s="86">
        <f>S444+S465+S471+S475+S484+S493+S514</f>
        <v>67000</v>
      </c>
      <c r="T442" s="86">
        <f t="shared" si="363"/>
        <v>67000</v>
      </c>
      <c r="U442" s="86">
        <f>U444+U465+U471+U475+U484+U493+U514</f>
        <v>0</v>
      </c>
      <c r="V442" s="86">
        <f>V444+V465+V471+V475+V484+V493+V514</f>
        <v>67000</v>
      </c>
      <c r="W442" s="86">
        <f t="shared" ref="W442" si="364">W444+W465+W471+W475+W484+W493+W514</f>
        <v>67000</v>
      </c>
      <c r="X442" s="426">
        <f>X444+X465+X471+X475+X484+X493+X514</f>
        <v>0</v>
      </c>
      <c r="Y442" s="86">
        <f>Y444+Y465+Y471+Y475+Y484+Y493+Y514</f>
        <v>67000</v>
      </c>
      <c r="Z442" s="86">
        <f t="shared" ref="Z442" si="365">Z444+Z465+Z471+Z475+Z484+Z493+Z514</f>
        <v>67000</v>
      </c>
      <c r="AA442" s="426">
        <f>AA444+AA465+AA471+AA475+AA484+AA493+AA514</f>
        <v>0</v>
      </c>
      <c r="AB442" s="264"/>
    </row>
    <row r="443" spans="1:28" s="222" customFormat="1" ht="12.75" customHeight="1" x14ac:dyDescent="0.15">
      <c r="A443" s="261"/>
      <c r="B443" s="153"/>
      <c r="C443" s="153"/>
      <c r="D443" s="85"/>
      <c r="E443" s="262" t="s">
        <v>269</v>
      </c>
      <c r="F443" s="85"/>
      <c r="G443" s="85"/>
      <c r="H443" s="85"/>
      <c r="I443" s="85"/>
      <c r="J443" s="85"/>
      <c r="K443" s="85"/>
      <c r="L443" s="85"/>
      <c r="M443" s="393"/>
      <c r="N443" s="393"/>
      <c r="O443" s="393"/>
      <c r="P443" s="224"/>
      <c r="Q443" s="224"/>
      <c r="R443" s="224"/>
      <c r="S443" s="224"/>
      <c r="T443" s="224"/>
      <c r="U443" s="224"/>
      <c r="V443" s="224"/>
      <c r="W443" s="224"/>
      <c r="X443" s="423"/>
      <c r="Y443" s="224"/>
      <c r="Z443" s="224"/>
      <c r="AA443" s="423"/>
      <c r="AB443" s="195"/>
    </row>
    <row r="444" spans="1:28" s="222" customFormat="1" ht="12.75" customHeight="1" x14ac:dyDescent="0.15">
      <c r="A444" s="196" t="s">
        <v>378</v>
      </c>
      <c r="B444" s="197" t="s">
        <v>371</v>
      </c>
      <c r="C444" s="197" t="s">
        <v>291</v>
      </c>
      <c r="D444" s="197" t="s">
        <v>267</v>
      </c>
      <c r="E444" s="262" t="s">
        <v>379</v>
      </c>
      <c r="F444" s="85"/>
      <c r="G444" s="88">
        <f>G446+G463</f>
        <v>999.8</v>
      </c>
      <c r="H444" s="88">
        <f>H446+H463</f>
        <v>0</v>
      </c>
      <c r="I444" s="88">
        <f>I446+I463</f>
        <v>999.8</v>
      </c>
      <c r="J444" s="88">
        <f>J446</f>
        <v>0</v>
      </c>
      <c r="K444" s="88">
        <f>K446</f>
        <v>0</v>
      </c>
      <c r="L444" s="88">
        <f>L446</f>
        <v>0</v>
      </c>
      <c r="M444" s="385">
        <f>N444+O444</f>
        <v>0</v>
      </c>
      <c r="N444" s="385">
        <v>0</v>
      </c>
      <c r="O444" s="385">
        <v>0</v>
      </c>
      <c r="P444" s="162"/>
      <c r="Q444" s="162"/>
      <c r="R444" s="162"/>
      <c r="S444" s="164">
        <f>T444+U444</f>
        <v>0</v>
      </c>
      <c r="T444" s="164">
        <v>0</v>
      </c>
      <c r="U444" s="164">
        <v>0</v>
      </c>
      <c r="V444" s="164">
        <f>W444+X444</f>
        <v>0</v>
      </c>
      <c r="W444" s="164">
        <v>0</v>
      </c>
      <c r="X444" s="327">
        <v>0</v>
      </c>
      <c r="Y444" s="164">
        <f>Z444+AA444</f>
        <v>0</v>
      </c>
      <c r="Z444" s="164">
        <v>0</v>
      </c>
      <c r="AA444" s="327">
        <v>0</v>
      </c>
      <c r="AB444" s="195"/>
    </row>
    <row r="445" spans="1:28" s="222" customFormat="1" ht="12.75" customHeight="1" x14ac:dyDescent="0.15">
      <c r="A445" s="261"/>
      <c r="B445" s="153"/>
      <c r="C445" s="153"/>
      <c r="D445" s="85"/>
      <c r="E445" s="262" t="s">
        <v>74</v>
      </c>
      <c r="F445" s="85"/>
      <c r="G445" s="85"/>
      <c r="H445" s="85"/>
      <c r="I445" s="85"/>
      <c r="J445" s="85"/>
      <c r="K445" s="85"/>
      <c r="L445" s="85"/>
      <c r="M445" s="393"/>
      <c r="N445" s="393"/>
      <c r="O445" s="393"/>
      <c r="P445" s="224"/>
      <c r="Q445" s="224"/>
      <c r="R445" s="224"/>
      <c r="S445" s="224"/>
      <c r="T445" s="224"/>
      <c r="U445" s="224"/>
      <c r="V445" s="224"/>
      <c r="W445" s="224"/>
      <c r="X445" s="423"/>
      <c r="Y445" s="224"/>
      <c r="Z445" s="224"/>
      <c r="AA445" s="423"/>
      <c r="AB445" s="195"/>
    </row>
    <row r="446" spans="1:28" s="194" customFormat="1" ht="15" customHeight="1" x14ac:dyDescent="0.15">
      <c r="A446" s="268"/>
      <c r="B446" s="239"/>
      <c r="C446" s="239"/>
      <c r="D446" s="269"/>
      <c r="E446" s="263" t="s">
        <v>791</v>
      </c>
      <c r="F446" s="86"/>
      <c r="G446" s="86">
        <f t="shared" ref="G446:O446" si="366">SUM(G447:G462)</f>
        <v>999.8</v>
      </c>
      <c r="H446" s="86">
        <f t="shared" si="366"/>
        <v>0</v>
      </c>
      <c r="I446" s="86">
        <f t="shared" si="366"/>
        <v>999.8</v>
      </c>
      <c r="J446" s="86">
        <v>0</v>
      </c>
      <c r="K446" s="86">
        <f t="shared" si="366"/>
        <v>0</v>
      </c>
      <c r="L446" s="86">
        <v>0</v>
      </c>
      <c r="M446" s="397">
        <f t="shared" si="366"/>
        <v>0</v>
      </c>
      <c r="N446" s="397">
        <f t="shared" si="366"/>
        <v>0</v>
      </c>
      <c r="O446" s="397">
        <f t="shared" si="366"/>
        <v>0</v>
      </c>
      <c r="P446" s="86"/>
      <c r="Q446" s="86"/>
      <c r="R446" s="86"/>
      <c r="S446" s="86">
        <f t="shared" ref="S446:AA446" si="367">SUM(S447:S462)</f>
        <v>0</v>
      </c>
      <c r="T446" s="86">
        <f t="shared" si="367"/>
        <v>0</v>
      </c>
      <c r="U446" s="86">
        <f t="shared" si="367"/>
        <v>0</v>
      </c>
      <c r="V446" s="86">
        <f t="shared" ref="V446:X446" si="368">SUM(V447:V462)</f>
        <v>0</v>
      </c>
      <c r="W446" s="86">
        <f t="shared" si="368"/>
        <v>0</v>
      </c>
      <c r="X446" s="426">
        <f t="shared" si="368"/>
        <v>0</v>
      </c>
      <c r="Y446" s="86">
        <f t="shared" si="367"/>
        <v>0</v>
      </c>
      <c r="Z446" s="86">
        <f t="shared" si="367"/>
        <v>0</v>
      </c>
      <c r="AA446" s="426">
        <f t="shared" si="367"/>
        <v>0</v>
      </c>
      <c r="AB446" s="192"/>
    </row>
    <row r="447" spans="1:28" s="194" customFormat="1" ht="14.45" customHeight="1" x14ac:dyDescent="0.15">
      <c r="A447" s="268"/>
      <c r="B447" s="239"/>
      <c r="C447" s="239"/>
      <c r="D447" s="269"/>
      <c r="E447" s="262" t="s">
        <v>452</v>
      </c>
      <c r="F447" s="197" t="s">
        <v>451</v>
      </c>
      <c r="G447" s="161">
        <f>H447+I447</f>
        <v>0</v>
      </c>
      <c r="H447" s="161"/>
      <c r="I447" s="161">
        <v>0</v>
      </c>
      <c r="J447" s="161">
        <f>K447+L447</f>
        <v>0</v>
      </c>
      <c r="K447" s="161">
        <v>0</v>
      </c>
      <c r="L447" s="161">
        <v>0</v>
      </c>
      <c r="M447" s="385">
        <f t="shared" ref="M447:M462" si="369">N447+O447</f>
        <v>0</v>
      </c>
      <c r="N447" s="385">
        <v>0</v>
      </c>
      <c r="O447" s="385">
        <v>0</v>
      </c>
      <c r="P447" s="162"/>
      <c r="Q447" s="162"/>
      <c r="R447" s="162"/>
      <c r="S447" s="164">
        <f t="shared" ref="S447:S462" si="370">T447+U447</f>
        <v>0</v>
      </c>
      <c r="T447" s="164">
        <v>0</v>
      </c>
      <c r="U447" s="164">
        <v>0</v>
      </c>
      <c r="V447" s="164">
        <f t="shared" ref="V447:V462" si="371">W447+X447</f>
        <v>0</v>
      </c>
      <c r="W447" s="164">
        <v>0</v>
      </c>
      <c r="X447" s="327">
        <v>0</v>
      </c>
      <c r="Y447" s="164">
        <f t="shared" ref="Y447:Y462" si="372">Z447+AA447</f>
        <v>0</v>
      </c>
      <c r="Z447" s="164">
        <v>0</v>
      </c>
      <c r="AA447" s="327">
        <v>0</v>
      </c>
      <c r="AB447" s="192"/>
    </row>
    <row r="448" spans="1:28" s="194" customFormat="1" ht="24" customHeight="1" x14ac:dyDescent="0.15">
      <c r="A448" s="268"/>
      <c r="B448" s="239"/>
      <c r="C448" s="239"/>
      <c r="D448" s="269"/>
      <c r="E448" s="262" t="s">
        <v>454</v>
      </c>
      <c r="F448" s="197" t="s">
        <v>453</v>
      </c>
      <c r="G448" s="161">
        <f t="shared" ref="G448:G462" si="373">H448+I448</f>
        <v>0</v>
      </c>
      <c r="H448" s="161"/>
      <c r="I448" s="161">
        <v>0</v>
      </c>
      <c r="J448" s="161">
        <f t="shared" ref="J448:J462" si="374">K448+L448</f>
        <v>0</v>
      </c>
      <c r="K448" s="161">
        <v>0</v>
      </c>
      <c r="L448" s="161">
        <v>0</v>
      </c>
      <c r="M448" s="385">
        <f t="shared" si="369"/>
        <v>0</v>
      </c>
      <c r="N448" s="385">
        <v>0</v>
      </c>
      <c r="O448" s="385">
        <v>0</v>
      </c>
      <c r="P448" s="162"/>
      <c r="Q448" s="162"/>
      <c r="R448" s="162"/>
      <c r="S448" s="164">
        <f t="shared" si="370"/>
        <v>0</v>
      </c>
      <c r="T448" s="164">
        <v>0</v>
      </c>
      <c r="U448" s="164">
        <v>0</v>
      </c>
      <c r="V448" s="164">
        <f t="shared" si="371"/>
        <v>0</v>
      </c>
      <c r="W448" s="164">
        <v>0</v>
      </c>
      <c r="X448" s="327">
        <v>0</v>
      </c>
      <c r="Y448" s="164">
        <f t="shared" si="372"/>
        <v>0</v>
      </c>
      <c r="Z448" s="164">
        <v>0</v>
      </c>
      <c r="AA448" s="327">
        <v>0</v>
      </c>
      <c r="AB448" s="192"/>
    </row>
    <row r="449" spans="1:28" s="194" customFormat="1" ht="13.9" customHeight="1" x14ac:dyDescent="0.15">
      <c r="A449" s="268"/>
      <c r="B449" s="239"/>
      <c r="C449" s="239"/>
      <c r="D449" s="269"/>
      <c r="E449" s="270" t="s">
        <v>12</v>
      </c>
      <c r="F449" s="197">
        <v>4115</v>
      </c>
      <c r="G449" s="161">
        <f t="shared" si="373"/>
        <v>0</v>
      </c>
      <c r="H449" s="161"/>
      <c r="I449" s="161">
        <v>0</v>
      </c>
      <c r="J449" s="161">
        <f t="shared" si="374"/>
        <v>0</v>
      </c>
      <c r="K449" s="161">
        <v>0</v>
      </c>
      <c r="L449" s="161">
        <v>0</v>
      </c>
      <c r="M449" s="385">
        <f t="shared" si="369"/>
        <v>0</v>
      </c>
      <c r="N449" s="385">
        <v>0</v>
      </c>
      <c r="O449" s="385">
        <v>0</v>
      </c>
      <c r="P449" s="162"/>
      <c r="Q449" s="162"/>
      <c r="R449" s="162"/>
      <c r="S449" s="164">
        <f t="shared" si="370"/>
        <v>0</v>
      </c>
      <c r="T449" s="164">
        <v>0</v>
      </c>
      <c r="U449" s="164">
        <v>0</v>
      </c>
      <c r="V449" s="164">
        <f t="shared" si="371"/>
        <v>0</v>
      </c>
      <c r="W449" s="164">
        <v>0</v>
      </c>
      <c r="X449" s="327">
        <v>0</v>
      </c>
      <c r="Y449" s="164">
        <f t="shared" si="372"/>
        <v>0</v>
      </c>
      <c r="Z449" s="164">
        <v>0</v>
      </c>
      <c r="AA449" s="327">
        <v>0</v>
      </c>
      <c r="AB449" s="192"/>
    </row>
    <row r="450" spans="1:28" s="194" customFormat="1" ht="13.9" customHeight="1" x14ac:dyDescent="0.15">
      <c r="A450" s="268"/>
      <c r="B450" s="239"/>
      <c r="C450" s="239"/>
      <c r="D450" s="269"/>
      <c r="E450" s="262" t="s">
        <v>460</v>
      </c>
      <c r="F450" s="197" t="s">
        <v>459</v>
      </c>
      <c r="G450" s="161">
        <f t="shared" si="373"/>
        <v>0</v>
      </c>
      <c r="H450" s="161"/>
      <c r="I450" s="161">
        <v>0</v>
      </c>
      <c r="J450" s="161">
        <f t="shared" si="374"/>
        <v>0</v>
      </c>
      <c r="K450" s="161">
        <v>0</v>
      </c>
      <c r="L450" s="161">
        <v>0</v>
      </c>
      <c r="M450" s="385">
        <f t="shared" si="369"/>
        <v>0</v>
      </c>
      <c r="N450" s="385">
        <v>0</v>
      </c>
      <c r="O450" s="385">
        <v>0</v>
      </c>
      <c r="P450" s="162"/>
      <c r="Q450" s="162"/>
      <c r="R450" s="162"/>
      <c r="S450" s="164">
        <f t="shared" si="370"/>
        <v>0</v>
      </c>
      <c r="T450" s="164">
        <v>0</v>
      </c>
      <c r="U450" s="164">
        <v>0</v>
      </c>
      <c r="V450" s="164">
        <f t="shared" si="371"/>
        <v>0</v>
      </c>
      <c r="W450" s="164">
        <v>0</v>
      </c>
      <c r="X450" s="327">
        <v>0</v>
      </c>
      <c r="Y450" s="164">
        <f t="shared" si="372"/>
        <v>0</v>
      </c>
      <c r="Z450" s="164">
        <v>0</v>
      </c>
      <c r="AA450" s="327">
        <v>0</v>
      </c>
      <c r="AB450" s="192"/>
    </row>
    <row r="451" spans="1:28" s="194" customFormat="1" ht="13.9" customHeight="1" x14ac:dyDescent="0.15">
      <c r="A451" s="268"/>
      <c r="B451" s="239"/>
      <c r="C451" s="239"/>
      <c r="D451" s="269"/>
      <c r="E451" s="262" t="s">
        <v>462</v>
      </c>
      <c r="F451" s="197" t="s">
        <v>461</v>
      </c>
      <c r="G451" s="161">
        <f t="shared" si="373"/>
        <v>0</v>
      </c>
      <c r="H451" s="161"/>
      <c r="I451" s="161">
        <v>0</v>
      </c>
      <c r="J451" s="161">
        <f t="shared" si="374"/>
        <v>0</v>
      </c>
      <c r="K451" s="161">
        <v>0</v>
      </c>
      <c r="L451" s="161">
        <v>0</v>
      </c>
      <c r="M451" s="385">
        <f t="shared" si="369"/>
        <v>0</v>
      </c>
      <c r="N451" s="385">
        <v>0</v>
      </c>
      <c r="O451" s="385">
        <v>0</v>
      </c>
      <c r="P451" s="162"/>
      <c r="Q451" s="162"/>
      <c r="R451" s="162"/>
      <c r="S451" s="164">
        <f t="shared" si="370"/>
        <v>0</v>
      </c>
      <c r="T451" s="164">
        <v>0</v>
      </c>
      <c r="U451" s="164">
        <v>0</v>
      </c>
      <c r="V451" s="164">
        <f t="shared" si="371"/>
        <v>0</v>
      </c>
      <c r="W451" s="164">
        <v>0</v>
      </c>
      <c r="X451" s="327">
        <v>0</v>
      </c>
      <c r="Y451" s="164">
        <f t="shared" si="372"/>
        <v>0</v>
      </c>
      <c r="Z451" s="164">
        <v>0</v>
      </c>
      <c r="AA451" s="327">
        <v>0</v>
      </c>
      <c r="AB451" s="192"/>
    </row>
    <row r="452" spans="1:28" s="194" customFormat="1" ht="13.9" customHeight="1" x14ac:dyDescent="0.15">
      <c r="A452" s="268"/>
      <c r="B452" s="239"/>
      <c r="C452" s="239"/>
      <c r="D452" s="269"/>
      <c r="E452" s="262" t="s">
        <v>464</v>
      </c>
      <c r="F452" s="197" t="s">
        <v>463</v>
      </c>
      <c r="G452" s="161">
        <f t="shared" si="373"/>
        <v>0</v>
      </c>
      <c r="H452" s="161"/>
      <c r="I452" s="161">
        <v>0</v>
      </c>
      <c r="J452" s="161">
        <f t="shared" si="374"/>
        <v>0</v>
      </c>
      <c r="K452" s="161">
        <v>0</v>
      </c>
      <c r="L452" s="161">
        <v>0</v>
      </c>
      <c r="M452" s="385">
        <f t="shared" si="369"/>
        <v>0</v>
      </c>
      <c r="N452" s="385">
        <v>0</v>
      </c>
      <c r="O452" s="385">
        <v>0</v>
      </c>
      <c r="P452" s="162"/>
      <c r="Q452" s="162"/>
      <c r="R452" s="162"/>
      <c r="S452" s="164">
        <f t="shared" si="370"/>
        <v>0</v>
      </c>
      <c r="T452" s="164">
        <v>0</v>
      </c>
      <c r="U452" s="164">
        <v>0</v>
      </c>
      <c r="V452" s="164">
        <f t="shared" si="371"/>
        <v>0</v>
      </c>
      <c r="W452" s="164">
        <v>0</v>
      </c>
      <c r="X452" s="327">
        <v>0</v>
      </c>
      <c r="Y452" s="164">
        <f t="shared" si="372"/>
        <v>0</v>
      </c>
      <c r="Z452" s="164">
        <v>0</v>
      </c>
      <c r="AA452" s="327">
        <v>0</v>
      </c>
      <c r="AB452" s="192"/>
    </row>
    <row r="453" spans="1:28" s="194" customFormat="1" ht="13.9" customHeight="1" x14ac:dyDescent="0.15">
      <c r="A453" s="268"/>
      <c r="B453" s="239"/>
      <c r="C453" s="239"/>
      <c r="D453" s="269"/>
      <c r="E453" s="262" t="s">
        <v>472</v>
      </c>
      <c r="F453" s="197" t="s">
        <v>471</v>
      </c>
      <c r="G453" s="161">
        <f t="shared" si="373"/>
        <v>0</v>
      </c>
      <c r="H453" s="161"/>
      <c r="I453" s="161">
        <v>0</v>
      </c>
      <c r="J453" s="161">
        <f t="shared" si="374"/>
        <v>0</v>
      </c>
      <c r="K453" s="161">
        <v>0</v>
      </c>
      <c r="L453" s="161">
        <v>0</v>
      </c>
      <c r="M453" s="385">
        <f t="shared" si="369"/>
        <v>0</v>
      </c>
      <c r="N453" s="385">
        <v>0</v>
      </c>
      <c r="O453" s="385">
        <v>0</v>
      </c>
      <c r="P453" s="162"/>
      <c r="Q453" s="162"/>
      <c r="R453" s="162"/>
      <c r="S453" s="164">
        <f t="shared" si="370"/>
        <v>0</v>
      </c>
      <c r="T453" s="164">
        <v>0</v>
      </c>
      <c r="U453" s="164">
        <v>0</v>
      </c>
      <c r="V453" s="164">
        <f t="shared" si="371"/>
        <v>0</v>
      </c>
      <c r="W453" s="164">
        <v>0</v>
      </c>
      <c r="X453" s="327">
        <v>0</v>
      </c>
      <c r="Y453" s="164">
        <f t="shared" si="372"/>
        <v>0</v>
      </c>
      <c r="Z453" s="164">
        <v>0</v>
      </c>
      <c r="AA453" s="327">
        <v>0</v>
      </c>
      <c r="AB453" s="192"/>
    </row>
    <row r="454" spans="1:28" s="194" customFormat="1" ht="13.9" customHeight="1" x14ac:dyDescent="0.15">
      <c r="A454" s="268"/>
      <c r="B454" s="239"/>
      <c r="C454" s="239"/>
      <c r="D454" s="269"/>
      <c r="E454" s="277" t="s">
        <v>34</v>
      </c>
      <c r="F454" s="197">
        <v>4234</v>
      </c>
      <c r="G454" s="161">
        <f t="shared" si="373"/>
        <v>0</v>
      </c>
      <c r="H454" s="161"/>
      <c r="I454" s="161">
        <v>0</v>
      </c>
      <c r="J454" s="161">
        <f t="shared" si="374"/>
        <v>0</v>
      </c>
      <c r="K454" s="161">
        <v>0</v>
      </c>
      <c r="L454" s="161">
        <v>0</v>
      </c>
      <c r="M454" s="385">
        <f t="shared" si="369"/>
        <v>0</v>
      </c>
      <c r="N454" s="385">
        <v>0</v>
      </c>
      <c r="O454" s="385">
        <v>0</v>
      </c>
      <c r="P454" s="162"/>
      <c r="Q454" s="162"/>
      <c r="R454" s="162"/>
      <c r="S454" s="164">
        <f t="shared" si="370"/>
        <v>0</v>
      </c>
      <c r="T454" s="164">
        <v>0</v>
      </c>
      <c r="U454" s="164">
        <v>0</v>
      </c>
      <c r="V454" s="164">
        <f t="shared" si="371"/>
        <v>0</v>
      </c>
      <c r="W454" s="164">
        <v>0</v>
      </c>
      <c r="X454" s="327">
        <v>0</v>
      </c>
      <c r="Y454" s="164">
        <f t="shared" si="372"/>
        <v>0</v>
      </c>
      <c r="Z454" s="164">
        <v>0</v>
      </c>
      <c r="AA454" s="327">
        <v>0</v>
      </c>
      <c r="AB454" s="192"/>
    </row>
    <row r="455" spans="1:28" s="194" customFormat="1" ht="13.9" customHeight="1" x14ac:dyDescent="0.15">
      <c r="A455" s="268"/>
      <c r="B455" s="239"/>
      <c r="C455" s="239"/>
      <c r="D455" s="269"/>
      <c r="E455" s="262" t="s">
        <v>494</v>
      </c>
      <c r="F455" s="197" t="s">
        <v>493</v>
      </c>
      <c r="G455" s="161">
        <f t="shared" si="373"/>
        <v>0</v>
      </c>
      <c r="H455" s="161"/>
      <c r="I455" s="161">
        <v>0</v>
      </c>
      <c r="J455" s="161">
        <f t="shared" si="374"/>
        <v>0</v>
      </c>
      <c r="K455" s="161">
        <v>0</v>
      </c>
      <c r="L455" s="161">
        <v>0</v>
      </c>
      <c r="M455" s="385">
        <f t="shared" si="369"/>
        <v>0</v>
      </c>
      <c r="N455" s="385">
        <v>0</v>
      </c>
      <c r="O455" s="385">
        <v>0</v>
      </c>
      <c r="P455" s="162"/>
      <c r="Q455" s="162"/>
      <c r="R455" s="162"/>
      <c r="S455" s="164">
        <f t="shared" si="370"/>
        <v>0</v>
      </c>
      <c r="T455" s="164">
        <v>0</v>
      </c>
      <c r="U455" s="164">
        <v>0</v>
      </c>
      <c r="V455" s="164">
        <f t="shared" si="371"/>
        <v>0</v>
      </c>
      <c r="W455" s="164">
        <v>0</v>
      </c>
      <c r="X455" s="327">
        <v>0</v>
      </c>
      <c r="Y455" s="164">
        <f t="shared" si="372"/>
        <v>0</v>
      </c>
      <c r="Z455" s="164">
        <v>0</v>
      </c>
      <c r="AA455" s="327">
        <v>0</v>
      </c>
      <c r="AB455" s="192"/>
    </row>
    <row r="456" spans="1:28" s="194" customFormat="1" ht="18.600000000000001" customHeight="1" x14ac:dyDescent="0.15">
      <c r="A456" s="268"/>
      <c r="B456" s="239"/>
      <c r="C456" s="239"/>
      <c r="D456" s="269"/>
      <c r="E456" s="262" t="s">
        <v>500</v>
      </c>
      <c r="F456" s="197" t="s">
        <v>499</v>
      </c>
      <c r="G456" s="161">
        <f t="shared" si="373"/>
        <v>0</v>
      </c>
      <c r="H456" s="161">
        <v>0</v>
      </c>
      <c r="I456" s="161">
        <v>0</v>
      </c>
      <c r="J456" s="161">
        <f t="shared" si="374"/>
        <v>0</v>
      </c>
      <c r="K456" s="161">
        <v>0</v>
      </c>
      <c r="L456" s="161">
        <v>0</v>
      </c>
      <c r="M456" s="385">
        <f t="shared" si="369"/>
        <v>0</v>
      </c>
      <c r="N456" s="385">
        <v>0</v>
      </c>
      <c r="O456" s="385">
        <v>0</v>
      </c>
      <c r="P456" s="162"/>
      <c r="Q456" s="162"/>
      <c r="R456" s="162"/>
      <c r="S456" s="164">
        <f t="shared" si="370"/>
        <v>0</v>
      </c>
      <c r="T456" s="164">
        <v>0</v>
      </c>
      <c r="U456" s="164">
        <v>0</v>
      </c>
      <c r="V456" s="164">
        <f t="shared" si="371"/>
        <v>0</v>
      </c>
      <c r="W456" s="164">
        <v>0</v>
      </c>
      <c r="X456" s="327">
        <v>0</v>
      </c>
      <c r="Y456" s="164">
        <f t="shared" si="372"/>
        <v>0</v>
      </c>
      <c r="Z456" s="164">
        <v>0</v>
      </c>
      <c r="AA456" s="327">
        <v>0</v>
      </c>
      <c r="AB456" s="192"/>
    </row>
    <row r="457" spans="1:28" s="194" customFormat="1" ht="14.45" customHeight="1" x14ac:dyDescent="0.15">
      <c r="A457" s="268"/>
      <c r="B457" s="239"/>
      <c r="C457" s="239"/>
      <c r="D457" s="269"/>
      <c r="E457" s="262" t="s">
        <v>504</v>
      </c>
      <c r="F457" s="197" t="s">
        <v>503</v>
      </c>
      <c r="G457" s="161">
        <f t="shared" si="373"/>
        <v>0</v>
      </c>
      <c r="H457" s="161"/>
      <c r="I457" s="161">
        <v>0</v>
      </c>
      <c r="J457" s="161">
        <f t="shared" si="374"/>
        <v>0</v>
      </c>
      <c r="K457" s="161">
        <v>0</v>
      </c>
      <c r="L457" s="161">
        <v>0</v>
      </c>
      <c r="M457" s="385">
        <f t="shared" si="369"/>
        <v>0</v>
      </c>
      <c r="N457" s="385">
        <v>0</v>
      </c>
      <c r="O457" s="385">
        <v>0</v>
      </c>
      <c r="P457" s="162"/>
      <c r="Q457" s="162"/>
      <c r="R457" s="162"/>
      <c r="S457" s="164">
        <f t="shared" si="370"/>
        <v>0</v>
      </c>
      <c r="T457" s="164">
        <v>0</v>
      </c>
      <c r="U457" s="164">
        <v>0</v>
      </c>
      <c r="V457" s="164">
        <f t="shared" si="371"/>
        <v>0</v>
      </c>
      <c r="W457" s="164">
        <v>0</v>
      </c>
      <c r="X457" s="327">
        <v>0</v>
      </c>
      <c r="Y457" s="164">
        <f t="shared" si="372"/>
        <v>0</v>
      </c>
      <c r="Z457" s="164">
        <v>0</v>
      </c>
      <c r="AA457" s="327">
        <v>0</v>
      </c>
      <c r="AB457" s="192"/>
    </row>
    <row r="458" spans="1:28" s="194" customFormat="1" ht="14.45" customHeight="1" x14ac:dyDescent="0.15">
      <c r="A458" s="268"/>
      <c r="B458" s="239"/>
      <c r="C458" s="239"/>
      <c r="D458" s="269"/>
      <c r="E458" s="262" t="s">
        <v>35</v>
      </c>
      <c r="F458" s="197">
        <v>4266</v>
      </c>
      <c r="G458" s="161">
        <f t="shared" si="373"/>
        <v>0</v>
      </c>
      <c r="H458" s="161">
        <v>0</v>
      </c>
      <c r="I458" s="161">
        <v>0</v>
      </c>
      <c r="J458" s="161">
        <f t="shared" si="374"/>
        <v>0</v>
      </c>
      <c r="K458" s="161">
        <v>0</v>
      </c>
      <c r="L458" s="161">
        <v>0</v>
      </c>
      <c r="M458" s="385">
        <f t="shared" si="369"/>
        <v>0</v>
      </c>
      <c r="N458" s="385">
        <v>0</v>
      </c>
      <c r="O458" s="385">
        <v>0</v>
      </c>
      <c r="P458" s="162"/>
      <c r="Q458" s="162"/>
      <c r="R458" s="162"/>
      <c r="S458" s="164">
        <f t="shared" si="370"/>
        <v>0</v>
      </c>
      <c r="T458" s="164">
        <v>0</v>
      </c>
      <c r="U458" s="164">
        <v>0</v>
      </c>
      <c r="V458" s="164">
        <f t="shared" si="371"/>
        <v>0</v>
      </c>
      <c r="W458" s="164">
        <v>0</v>
      </c>
      <c r="X458" s="327">
        <v>0</v>
      </c>
      <c r="Y458" s="164">
        <f t="shared" si="372"/>
        <v>0</v>
      </c>
      <c r="Z458" s="164">
        <v>0</v>
      </c>
      <c r="AA458" s="327">
        <v>0</v>
      </c>
      <c r="AB458" s="192"/>
    </row>
    <row r="459" spans="1:28" s="194" customFormat="1" ht="14.45" customHeight="1" x14ac:dyDescent="0.15">
      <c r="A459" s="268"/>
      <c r="B459" s="239"/>
      <c r="C459" s="239"/>
      <c r="D459" s="269"/>
      <c r="E459" s="262" t="s">
        <v>508</v>
      </c>
      <c r="F459" s="197" t="s">
        <v>507</v>
      </c>
      <c r="G459" s="161">
        <f t="shared" si="373"/>
        <v>0</v>
      </c>
      <c r="H459" s="161"/>
      <c r="I459" s="161">
        <v>0</v>
      </c>
      <c r="J459" s="161">
        <f t="shared" si="374"/>
        <v>0</v>
      </c>
      <c r="K459" s="161">
        <v>0</v>
      </c>
      <c r="L459" s="161">
        <v>0</v>
      </c>
      <c r="M459" s="385">
        <f t="shared" si="369"/>
        <v>0</v>
      </c>
      <c r="N459" s="385">
        <v>0</v>
      </c>
      <c r="O459" s="385">
        <v>0</v>
      </c>
      <c r="P459" s="162"/>
      <c r="Q459" s="162"/>
      <c r="R459" s="162"/>
      <c r="S459" s="164">
        <f t="shared" si="370"/>
        <v>0</v>
      </c>
      <c r="T459" s="164">
        <v>0</v>
      </c>
      <c r="U459" s="164">
        <v>0</v>
      </c>
      <c r="V459" s="164">
        <f t="shared" si="371"/>
        <v>0</v>
      </c>
      <c r="W459" s="164">
        <v>0</v>
      </c>
      <c r="X459" s="327">
        <v>0</v>
      </c>
      <c r="Y459" s="164">
        <f t="shared" si="372"/>
        <v>0</v>
      </c>
      <c r="Z459" s="164">
        <v>0</v>
      </c>
      <c r="AA459" s="327">
        <v>0</v>
      </c>
      <c r="AB459" s="192"/>
    </row>
    <row r="460" spans="1:28" s="194" customFormat="1" ht="14.45" customHeight="1" x14ac:dyDescent="0.15">
      <c r="A460" s="268"/>
      <c r="B460" s="239"/>
      <c r="C460" s="239"/>
      <c r="D460" s="269"/>
      <c r="E460" s="262" t="s">
        <v>510</v>
      </c>
      <c r="F460" s="197" t="s">
        <v>511</v>
      </c>
      <c r="G460" s="161">
        <f t="shared" si="373"/>
        <v>0</v>
      </c>
      <c r="H460" s="161">
        <v>0</v>
      </c>
      <c r="I460" s="161">
        <v>0</v>
      </c>
      <c r="J460" s="161">
        <f t="shared" si="374"/>
        <v>0</v>
      </c>
      <c r="K460" s="161">
        <v>0</v>
      </c>
      <c r="L460" s="161">
        <v>0</v>
      </c>
      <c r="M460" s="385">
        <f t="shared" si="369"/>
        <v>0</v>
      </c>
      <c r="N460" s="385">
        <v>0</v>
      </c>
      <c r="O460" s="385">
        <v>0</v>
      </c>
      <c r="P460" s="162"/>
      <c r="Q460" s="162"/>
      <c r="R460" s="162"/>
      <c r="S460" s="164">
        <f t="shared" si="370"/>
        <v>0</v>
      </c>
      <c r="T460" s="164">
        <v>0</v>
      </c>
      <c r="U460" s="164">
        <v>0</v>
      </c>
      <c r="V460" s="164">
        <f t="shared" si="371"/>
        <v>0</v>
      </c>
      <c r="W460" s="164">
        <v>0</v>
      </c>
      <c r="X460" s="327">
        <v>0</v>
      </c>
      <c r="Y460" s="164">
        <f t="shared" si="372"/>
        <v>0</v>
      </c>
      <c r="Z460" s="164">
        <v>0</v>
      </c>
      <c r="AA460" s="327">
        <v>0</v>
      </c>
      <c r="AB460" s="192"/>
    </row>
    <row r="461" spans="1:28" s="194" customFormat="1" ht="14.45" customHeight="1" x14ac:dyDescent="0.15">
      <c r="A461" s="268"/>
      <c r="B461" s="239"/>
      <c r="C461" s="239"/>
      <c r="D461" s="269"/>
      <c r="E461" s="277" t="s">
        <v>36</v>
      </c>
      <c r="F461" s="197">
        <v>4822</v>
      </c>
      <c r="G461" s="161">
        <f t="shared" si="373"/>
        <v>0</v>
      </c>
      <c r="H461" s="161">
        <v>0</v>
      </c>
      <c r="I461" s="161">
        <v>0</v>
      </c>
      <c r="J461" s="161">
        <f t="shared" si="374"/>
        <v>0</v>
      </c>
      <c r="K461" s="161">
        <v>0</v>
      </c>
      <c r="L461" s="161">
        <v>0</v>
      </c>
      <c r="M461" s="385">
        <f t="shared" si="369"/>
        <v>0</v>
      </c>
      <c r="N461" s="385">
        <v>0</v>
      </c>
      <c r="O461" s="385">
        <v>0</v>
      </c>
      <c r="P461" s="162"/>
      <c r="Q461" s="162"/>
      <c r="R461" s="162"/>
      <c r="S461" s="164">
        <f t="shared" si="370"/>
        <v>0</v>
      </c>
      <c r="T461" s="164">
        <v>0</v>
      </c>
      <c r="U461" s="164">
        <v>0</v>
      </c>
      <c r="V461" s="164">
        <f t="shared" si="371"/>
        <v>0</v>
      </c>
      <c r="W461" s="164">
        <v>0</v>
      </c>
      <c r="X461" s="327">
        <v>0</v>
      </c>
      <c r="Y461" s="164">
        <f t="shared" si="372"/>
        <v>0</v>
      </c>
      <c r="Z461" s="164">
        <v>0</v>
      </c>
      <c r="AA461" s="327">
        <v>0</v>
      </c>
      <c r="AB461" s="192"/>
    </row>
    <row r="462" spans="1:28" s="222" customFormat="1" ht="14.45" customHeight="1" x14ac:dyDescent="0.15">
      <c r="A462" s="261"/>
      <c r="B462" s="153"/>
      <c r="C462" s="153"/>
      <c r="D462" s="85"/>
      <c r="E462" s="270" t="s">
        <v>37</v>
      </c>
      <c r="F462" s="197">
        <v>5132</v>
      </c>
      <c r="G462" s="161">
        <f t="shared" si="373"/>
        <v>999.8</v>
      </c>
      <c r="H462" s="161">
        <v>0</v>
      </c>
      <c r="I462" s="161">
        <v>999.8</v>
      </c>
      <c r="J462" s="161">
        <f t="shared" si="374"/>
        <v>0</v>
      </c>
      <c r="K462" s="161">
        <v>0</v>
      </c>
      <c r="L462" s="161">
        <v>0</v>
      </c>
      <c r="M462" s="385">
        <f t="shared" si="369"/>
        <v>0</v>
      </c>
      <c r="N462" s="385">
        <v>0</v>
      </c>
      <c r="O462" s="385">
        <v>0</v>
      </c>
      <c r="P462" s="162"/>
      <c r="Q462" s="162"/>
      <c r="R462" s="162"/>
      <c r="S462" s="164">
        <f t="shared" si="370"/>
        <v>0</v>
      </c>
      <c r="T462" s="164">
        <v>0</v>
      </c>
      <c r="U462" s="164">
        <v>0</v>
      </c>
      <c r="V462" s="164">
        <f t="shared" si="371"/>
        <v>0</v>
      </c>
      <c r="W462" s="164">
        <v>0</v>
      </c>
      <c r="X462" s="327">
        <v>0</v>
      </c>
      <c r="Y462" s="164">
        <f t="shared" si="372"/>
        <v>0</v>
      </c>
      <c r="Z462" s="164">
        <v>0</v>
      </c>
      <c r="AA462" s="327">
        <v>0</v>
      </c>
      <c r="AB462" s="195"/>
    </row>
    <row r="463" spans="1:28" s="194" customFormat="1" ht="25.15" customHeight="1" x14ac:dyDescent="0.15">
      <c r="A463" s="268"/>
      <c r="B463" s="239"/>
      <c r="C463" s="239"/>
      <c r="D463" s="269"/>
      <c r="E463" s="263" t="s">
        <v>792</v>
      </c>
      <c r="F463" s="86"/>
      <c r="G463" s="86">
        <f t="shared" ref="G463:AA463" si="375">G464</f>
        <v>0</v>
      </c>
      <c r="H463" s="86">
        <f t="shared" si="375"/>
        <v>0</v>
      </c>
      <c r="I463" s="86">
        <f t="shared" si="375"/>
        <v>0</v>
      </c>
      <c r="J463" s="86">
        <f t="shared" si="375"/>
        <v>0</v>
      </c>
      <c r="K463" s="86">
        <f t="shared" si="375"/>
        <v>0</v>
      </c>
      <c r="L463" s="86">
        <f t="shared" si="375"/>
        <v>0</v>
      </c>
      <c r="M463" s="397">
        <f t="shared" si="375"/>
        <v>0</v>
      </c>
      <c r="N463" s="397">
        <f t="shared" si="375"/>
        <v>0</v>
      </c>
      <c r="O463" s="397">
        <f t="shared" si="375"/>
        <v>0</v>
      </c>
      <c r="P463" s="86"/>
      <c r="Q463" s="86"/>
      <c r="R463" s="86"/>
      <c r="S463" s="86">
        <f t="shared" si="375"/>
        <v>0</v>
      </c>
      <c r="T463" s="86">
        <f t="shared" si="375"/>
        <v>0</v>
      </c>
      <c r="U463" s="86">
        <f t="shared" si="375"/>
        <v>0</v>
      </c>
      <c r="V463" s="86">
        <f t="shared" si="375"/>
        <v>0</v>
      </c>
      <c r="W463" s="86">
        <f t="shared" si="375"/>
        <v>0</v>
      </c>
      <c r="X463" s="426">
        <f t="shared" si="375"/>
        <v>0</v>
      </c>
      <c r="Y463" s="86">
        <f t="shared" si="375"/>
        <v>0</v>
      </c>
      <c r="Z463" s="86">
        <f t="shared" si="375"/>
        <v>0</v>
      </c>
      <c r="AA463" s="426">
        <f t="shared" si="375"/>
        <v>0</v>
      </c>
      <c r="AB463" s="192"/>
    </row>
    <row r="464" spans="1:28" s="222" customFormat="1" ht="12.75" customHeight="1" x14ac:dyDescent="0.15">
      <c r="A464" s="261"/>
      <c r="B464" s="153"/>
      <c r="C464" s="153"/>
      <c r="D464" s="85"/>
      <c r="E464" s="262" t="s">
        <v>600</v>
      </c>
      <c r="F464" s="197" t="s">
        <v>601</v>
      </c>
      <c r="G464" s="161">
        <f>H464+I464</f>
        <v>0</v>
      </c>
      <c r="H464" s="161">
        <v>0</v>
      </c>
      <c r="I464" s="161">
        <v>0</v>
      </c>
      <c r="J464" s="161">
        <f>K464+L464</f>
        <v>0</v>
      </c>
      <c r="K464" s="161">
        <v>0</v>
      </c>
      <c r="L464" s="161">
        <v>0</v>
      </c>
      <c r="M464" s="385">
        <f>N464+O464</f>
        <v>0</v>
      </c>
      <c r="N464" s="385">
        <v>0</v>
      </c>
      <c r="O464" s="385">
        <v>0</v>
      </c>
      <c r="P464" s="162"/>
      <c r="Q464" s="162"/>
      <c r="R464" s="162"/>
      <c r="S464" s="164">
        <f>T464+U464</f>
        <v>0</v>
      </c>
      <c r="T464" s="164">
        <v>0</v>
      </c>
      <c r="U464" s="164">
        <v>0</v>
      </c>
      <c r="V464" s="164">
        <f>W464+X464</f>
        <v>0</v>
      </c>
      <c r="W464" s="164">
        <v>0</v>
      </c>
      <c r="X464" s="327">
        <v>0</v>
      </c>
      <c r="Y464" s="164">
        <f>Z464+AA464</f>
        <v>0</v>
      </c>
      <c r="Z464" s="164">
        <v>0</v>
      </c>
      <c r="AA464" s="327">
        <v>0</v>
      </c>
      <c r="AB464" s="195"/>
    </row>
    <row r="465" spans="1:28" s="288" customFormat="1" ht="12.75" customHeight="1" x14ac:dyDescent="0.15">
      <c r="A465" s="210" t="s">
        <v>380</v>
      </c>
      <c r="B465" s="211" t="s">
        <v>371</v>
      </c>
      <c r="C465" s="211" t="s">
        <v>291</v>
      </c>
      <c r="D465" s="211" t="s">
        <v>291</v>
      </c>
      <c r="E465" s="278" t="s">
        <v>381</v>
      </c>
      <c r="F465" s="279"/>
      <c r="G465" s="279">
        <f>G467</f>
        <v>0</v>
      </c>
      <c r="H465" s="279">
        <f t="shared" ref="H465:O465" si="376">H467</f>
        <v>0</v>
      </c>
      <c r="I465" s="279">
        <f t="shared" si="376"/>
        <v>0</v>
      </c>
      <c r="J465" s="279">
        <f t="shared" si="376"/>
        <v>0</v>
      </c>
      <c r="K465" s="279">
        <f t="shared" si="376"/>
        <v>0</v>
      </c>
      <c r="L465" s="279">
        <f t="shared" si="376"/>
        <v>0</v>
      </c>
      <c r="M465" s="400">
        <f t="shared" si="376"/>
        <v>0</v>
      </c>
      <c r="N465" s="400">
        <f t="shared" si="376"/>
        <v>0</v>
      </c>
      <c r="O465" s="400">
        <f t="shared" si="376"/>
        <v>0</v>
      </c>
      <c r="P465" s="279"/>
      <c r="Q465" s="279"/>
      <c r="R465" s="279"/>
      <c r="S465" s="279">
        <f t="shared" ref="S465:AA465" si="377">S467</f>
        <v>0</v>
      </c>
      <c r="T465" s="279">
        <f t="shared" si="377"/>
        <v>0</v>
      </c>
      <c r="U465" s="279">
        <f t="shared" si="377"/>
        <v>0</v>
      </c>
      <c r="V465" s="279">
        <f t="shared" ref="V465:X465" si="378">V467</f>
        <v>0</v>
      </c>
      <c r="W465" s="279">
        <f t="shared" si="378"/>
        <v>0</v>
      </c>
      <c r="X465" s="429">
        <f t="shared" si="378"/>
        <v>0</v>
      </c>
      <c r="Y465" s="279">
        <f t="shared" si="377"/>
        <v>0</v>
      </c>
      <c r="Z465" s="279">
        <f t="shared" si="377"/>
        <v>0</v>
      </c>
      <c r="AA465" s="429">
        <f t="shared" si="377"/>
        <v>0</v>
      </c>
      <c r="AB465" s="206"/>
    </row>
    <row r="466" spans="1:28" s="222" customFormat="1" ht="12.75" customHeight="1" x14ac:dyDescent="0.15">
      <c r="A466" s="261"/>
      <c r="B466" s="153"/>
      <c r="C466" s="153"/>
      <c r="D466" s="85"/>
      <c r="E466" s="262" t="s">
        <v>74</v>
      </c>
      <c r="F466" s="85"/>
      <c r="G466" s="85"/>
      <c r="H466" s="85"/>
      <c r="I466" s="85"/>
      <c r="J466" s="85"/>
      <c r="K466" s="85"/>
      <c r="L466" s="85"/>
      <c r="M466" s="393"/>
      <c r="N466" s="393"/>
      <c r="O466" s="393"/>
      <c r="P466" s="224"/>
      <c r="Q466" s="224"/>
      <c r="R466" s="224"/>
      <c r="S466" s="224"/>
      <c r="T466" s="224"/>
      <c r="U466" s="224"/>
      <c r="V466" s="224"/>
      <c r="W466" s="224"/>
      <c r="X466" s="423"/>
      <c r="Y466" s="224"/>
      <c r="Z466" s="224"/>
      <c r="AA466" s="423"/>
      <c r="AB466" s="195"/>
    </row>
    <row r="467" spans="1:28" s="194" customFormat="1" ht="22.15" customHeight="1" x14ac:dyDescent="0.15">
      <c r="A467" s="268"/>
      <c r="B467" s="239"/>
      <c r="C467" s="239"/>
      <c r="D467" s="269"/>
      <c r="E467" s="263" t="s">
        <v>793</v>
      </c>
      <c r="F467" s="86"/>
      <c r="G467" s="86">
        <f t="shared" ref="G467:AA467" si="379">G468</f>
        <v>0</v>
      </c>
      <c r="H467" s="86">
        <f t="shared" si="379"/>
        <v>0</v>
      </c>
      <c r="I467" s="86">
        <f t="shared" si="379"/>
        <v>0</v>
      </c>
      <c r="J467" s="86">
        <f t="shared" si="379"/>
        <v>0</v>
      </c>
      <c r="K467" s="86">
        <f t="shared" si="379"/>
        <v>0</v>
      </c>
      <c r="L467" s="86">
        <f t="shared" si="379"/>
        <v>0</v>
      </c>
      <c r="M467" s="397">
        <f t="shared" si="379"/>
        <v>0</v>
      </c>
      <c r="N467" s="397">
        <f t="shared" si="379"/>
        <v>0</v>
      </c>
      <c r="O467" s="397">
        <f t="shared" si="379"/>
        <v>0</v>
      </c>
      <c r="P467" s="86"/>
      <c r="Q467" s="86"/>
      <c r="R467" s="86"/>
      <c r="S467" s="86">
        <f t="shared" si="379"/>
        <v>0</v>
      </c>
      <c r="T467" s="86">
        <f t="shared" si="379"/>
        <v>0</v>
      </c>
      <c r="U467" s="86">
        <f t="shared" si="379"/>
        <v>0</v>
      </c>
      <c r="V467" s="86">
        <f t="shared" si="379"/>
        <v>0</v>
      </c>
      <c r="W467" s="86">
        <f t="shared" si="379"/>
        <v>0</v>
      </c>
      <c r="X467" s="426">
        <f t="shared" si="379"/>
        <v>0</v>
      </c>
      <c r="Y467" s="86">
        <f t="shared" si="379"/>
        <v>0</v>
      </c>
      <c r="Z467" s="86">
        <f t="shared" si="379"/>
        <v>0</v>
      </c>
      <c r="AA467" s="426">
        <f t="shared" si="379"/>
        <v>0</v>
      </c>
      <c r="AB467" s="192"/>
    </row>
    <row r="468" spans="1:28" s="222" customFormat="1" ht="19.149999999999999" customHeight="1" x14ac:dyDescent="0.15">
      <c r="A468" s="261"/>
      <c r="B468" s="153"/>
      <c r="C468" s="153"/>
      <c r="D468" s="85"/>
      <c r="E468" s="262" t="s">
        <v>524</v>
      </c>
      <c r="F468" s="197" t="s">
        <v>525</v>
      </c>
      <c r="G468" s="161">
        <f>H468+I468</f>
        <v>0</v>
      </c>
      <c r="H468" s="161">
        <v>0</v>
      </c>
      <c r="I468" s="161">
        <v>0</v>
      </c>
      <c r="J468" s="161">
        <f>K468+L468</f>
        <v>0</v>
      </c>
      <c r="K468" s="161">
        <v>0</v>
      </c>
      <c r="L468" s="161">
        <v>0</v>
      </c>
      <c r="M468" s="385">
        <f>N468+O468</f>
        <v>0</v>
      </c>
      <c r="N468" s="385">
        <v>0</v>
      </c>
      <c r="O468" s="385">
        <v>0</v>
      </c>
      <c r="P468" s="162"/>
      <c r="Q468" s="162"/>
      <c r="R468" s="162"/>
      <c r="S468" s="164">
        <f>T468+U468</f>
        <v>0</v>
      </c>
      <c r="T468" s="164">
        <v>0</v>
      </c>
      <c r="U468" s="164">
        <v>0</v>
      </c>
      <c r="V468" s="164">
        <f>W468+X468</f>
        <v>0</v>
      </c>
      <c r="W468" s="164">
        <v>0</v>
      </c>
      <c r="X468" s="327">
        <v>0</v>
      </c>
      <c r="Y468" s="164">
        <f>Z468+AA468</f>
        <v>0</v>
      </c>
      <c r="Z468" s="164">
        <v>0</v>
      </c>
      <c r="AA468" s="327">
        <v>0</v>
      </c>
      <c r="AB468" s="195"/>
    </row>
    <row r="469" spans="1:28" s="194" customFormat="1" ht="19.149999999999999" customHeight="1" x14ac:dyDescent="0.15">
      <c r="A469" s="268"/>
      <c r="B469" s="239"/>
      <c r="C469" s="239"/>
      <c r="D469" s="269"/>
      <c r="E469" s="263" t="s">
        <v>794</v>
      </c>
      <c r="F469" s="86"/>
      <c r="G469" s="86">
        <f t="shared" ref="G469:AA469" si="380">G470</f>
        <v>0</v>
      </c>
      <c r="H469" s="86">
        <f t="shared" si="380"/>
        <v>0</v>
      </c>
      <c r="I469" s="86">
        <f t="shared" si="380"/>
        <v>0</v>
      </c>
      <c r="J469" s="86">
        <f t="shared" si="380"/>
        <v>0</v>
      </c>
      <c r="K469" s="86">
        <f t="shared" si="380"/>
        <v>0</v>
      </c>
      <c r="L469" s="86">
        <f t="shared" si="380"/>
        <v>0</v>
      </c>
      <c r="M469" s="397">
        <f t="shared" si="380"/>
        <v>0</v>
      </c>
      <c r="N469" s="397">
        <f t="shared" si="380"/>
        <v>0</v>
      </c>
      <c r="O469" s="397">
        <f t="shared" si="380"/>
        <v>0</v>
      </c>
      <c r="P469" s="86"/>
      <c r="Q469" s="86"/>
      <c r="R469" s="86"/>
      <c r="S469" s="86">
        <f t="shared" si="380"/>
        <v>0</v>
      </c>
      <c r="T469" s="86">
        <f t="shared" si="380"/>
        <v>0</v>
      </c>
      <c r="U469" s="86">
        <f t="shared" si="380"/>
        <v>0</v>
      </c>
      <c r="V469" s="86">
        <f t="shared" si="380"/>
        <v>0</v>
      </c>
      <c r="W469" s="86">
        <f t="shared" si="380"/>
        <v>0</v>
      </c>
      <c r="X469" s="426">
        <f t="shared" si="380"/>
        <v>0</v>
      </c>
      <c r="Y469" s="86">
        <f t="shared" si="380"/>
        <v>0</v>
      </c>
      <c r="Z469" s="86">
        <f t="shared" si="380"/>
        <v>0</v>
      </c>
      <c r="AA469" s="426">
        <f t="shared" si="380"/>
        <v>0</v>
      </c>
      <c r="AB469" s="192"/>
    </row>
    <row r="470" spans="1:28" s="222" customFormat="1" ht="12.75" customHeight="1" x14ac:dyDescent="0.15">
      <c r="A470" s="261"/>
      <c r="B470" s="153"/>
      <c r="C470" s="153"/>
      <c r="D470" s="85"/>
      <c r="E470" s="262" t="s">
        <v>592</v>
      </c>
      <c r="F470" s="197" t="s">
        <v>591</v>
      </c>
      <c r="G470" s="161">
        <f>H470+I470</f>
        <v>0</v>
      </c>
      <c r="H470" s="161">
        <v>0</v>
      </c>
      <c r="I470" s="161">
        <v>0</v>
      </c>
      <c r="J470" s="161">
        <f>K470+L470</f>
        <v>0</v>
      </c>
      <c r="K470" s="161">
        <v>0</v>
      </c>
      <c r="L470" s="161">
        <v>0</v>
      </c>
      <c r="M470" s="385">
        <f>N470+O470</f>
        <v>0</v>
      </c>
      <c r="N470" s="385">
        <v>0</v>
      </c>
      <c r="O470" s="385">
        <v>0</v>
      </c>
      <c r="P470" s="162"/>
      <c r="Q470" s="162"/>
      <c r="R470" s="162"/>
      <c r="S470" s="164">
        <f>T470+U470</f>
        <v>0</v>
      </c>
      <c r="T470" s="164">
        <v>0</v>
      </c>
      <c r="U470" s="164">
        <v>0</v>
      </c>
      <c r="V470" s="164">
        <f>W470+X470</f>
        <v>0</v>
      </c>
      <c r="W470" s="164">
        <v>0</v>
      </c>
      <c r="X470" s="327">
        <v>0</v>
      </c>
      <c r="Y470" s="164">
        <f>Z470+AA470</f>
        <v>0</v>
      </c>
      <c r="Z470" s="164">
        <v>0</v>
      </c>
      <c r="AA470" s="327">
        <v>0</v>
      </c>
      <c r="AB470" s="195"/>
    </row>
    <row r="471" spans="1:28" s="288" customFormat="1" ht="12.75" customHeight="1" x14ac:dyDescent="0.15">
      <c r="A471" s="210" t="s">
        <v>382</v>
      </c>
      <c r="B471" s="211" t="s">
        <v>371</v>
      </c>
      <c r="C471" s="211" t="s">
        <v>291</v>
      </c>
      <c r="D471" s="211" t="s">
        <v>273</v>
      </c>
      <c r="E471" s="278" t="s">
        <v>383</v>
      </c>
      <c r="F471" s="279"/>
      <c r="G471" s="279">
        <f>G473</f>
        <v>0</v>
      </c>
      <c r="H471" s="279">
        <f>H473</f>
        <v>0</v>
      </c>
      <c r="I471" s="279">
        <f>I473</f>
        <v>0</v>
      </c>
      <c r="J471" s="279">
        <f t="shared" ref="J471:O471" si="381">J473</f>
        <v>24000</v>
      </c>
      <c r="K471" s="279">
        <f t="shared" si="381"/>
        <v>24000</v>
      </c>
      <c r="L471" s="279">
        <f t="shared" si="381"/>
        <v>0</v>
      </c>
      <c r="M471" s="400">
        <f t="shared" si="381"/>
        <v>24000</v>
      </c>
      <c r="N471" s="400">
        <f t="shared" si="381"/>
        <v>24000</v>
      </c>
      <c r="O471" s="400">
        <f t="shared" si="381"/>
        <v>0</v>
      </c>
      <c r="P471" s="279"/>
      <c r="Q471" s="279"/>
      <c r="R471" s="279"/>
      <c r="S471" s="279">
        <f t="shared" ref="S471:AA471" si="382">S473</f>
        <v>24000</v>
      </c>
      <c r="T471" s="279">
        <f t="shared" si="382"/>
        <v>24000</v>
      </c>
      <c r="U471" s="279">
        <f t="shared" si="382"/>
        <v>0</v>
      </c>
      <c r="V471" s="279">
        <f t="shared" ref="V471:X471" si="383">V473</f>
        <v>24000</v>
      </c>
      <c r="W471" s="279">
        <f t="shared" si="383"/>
        <v>24000</v>
      </c>
      <c r="X471" s="429">
        <f t="shared" si="383"/>
        <v>0</v>
      </c>
      <c r="Y471" s="279">
        <f t="shared" si="382"/>
        <v>24000</v>
      </c>
      <c r="Z471" s="279">
        <f t="shared" si="382"/>
        <v>24000</v>
      </c>
      <c r="AA471" s="429">
        <f t="shared" si="382"/>
        <v>0</v>
      </c>
      <c r="AB471" s="206"/>
    </row>
    <row r="472" spans="1:28" s="222" customFormat="1" ht="12.75" customHeight="1" x14ac:dyDescent="0.15">
      <c r="A472" s="261"/>
      <c r="B472" s="153"/>
      <c r="C472" s="153"/>
      <c r="D472" s="85"/>
      <c r="E472" s="262" t="s">
        <v>74</v>
      </c>
      <c r="F472" s="85"/>
      <c r="G472" s="85"/>
      <c r="H472" s="85"/>
      <c r="I472" s="85"/>
      <c r="J472" s="85"/>
      <c r="K472" s="85"/>
      <c r="L472" s="85"/>
      <c r="M472" s="399"/>
      <c r="N472" s="399"/>
      <c r="O472" s="399"/>
      <c r="P472" s="85"/>
      <c r="Q472" s="85"/>
      <c r="R472" s="85"/>
      <c r="S472" s="85"/>
      <c r="T472" s="85"/>
      <c r="U472" s="85"/>
      <c r="V472" s="85"/>
      <c r="W472" s="85"/>
      <c r="X472" s="428"/>
      <c r="Y472" s="85"/>
      <c r="Z472" s="85"/>
      <c r="AA472" s="428"/>
      <c r="AB472" s="195"/>
    </row>
    <row r="473" spans="1:28" s="194" customFormat="1" ht="21.6" customHeight="1" x14ac:dyDescent="0.15">
      <c r="A473" s="268"/>
      <c r="B473" s="239"/>
      <c r="C473" s="239"/>
      <c r="D473" s="269"/>
      <c r="E473" s="263" t="s">
        <v>795</v>
      </c>
      <c r="F473" s="86"/>
      <c r="G473" s="86">
        <f t="shared" ref="G473:AA473" si="384">G474</f>
        <v>0</v>
      </c>
      <c r="H473" s="86">
        <f t="shared" si="384"/>
        <v>0</v>
      </c>
      <c r="I473" s="86">
        <f t="shared" si="384"/>
        <v>0</v>
      </c>
      <c r="J473" s="86">
        <f t="shared" si="384"/>
        <v>24000</v>
      </c>
      <c r="K473" s="86">
        <f t="shared" si="384"/>
        <v>24000</v>
      </c>
      <c r="L473" s="86">
        <f t="shared" si="384"/>
        <v>0</v>
      </c>
      <c r="M473" s="397">
        <f t="shared" si="384"/>
        <v>24000</v>
      </c>
      <c r="N473" s="397">
        <f t="shared" si="384"/>
        <v>24000</v>
      </c>
      <c r="O473" s="397">
        <f t="shared" si="384"/>
        <v>0</v>
      </c>
      <c r="P473" s="86"/>
      <c r="Q473" s="86"/>
      <c r="R473" s="86"/>
      <c r="S473" s="86">
        <f t="shared" si="384"/>
        <v>24000</v>
      </c>
      <c r="T473" s="86">
        <f t="shared" si="384"/>
        <v>24000</v>
      </c>
      <c r="U473" s="86">
        <f t="shared" si="384"/>
        <v>0</v>
      </c>
      <c r="V473" s="86">
        <f t="shared" si="384"/>
        <v>24000</v>
      </c>
      <c r="W473" s="86">
        <f t="shared" si="384"/>
        <v>24000</v>
      </c>
      <c r="X473" s="426">
        <f t="shared" si="384"/>
        <v>0</v>
      </c>
      <c r="Y473" s="86">
        <f t="shared" si="384"/>
        <v>24000</v>
      </c>
      <c r="Z473" s="86">
        <f t="shared" si="384"/>
        <v>24000</v>
      </c>
      <c r="AA473" s="426">
        <f t="shared" si="384"/>
        <v>0</v>
      </c>
      <c r="AB473" s="192"/>
    </row>
    <row r="474" spans="1:28" s="222" customFormat="1" ht="27" customHeight="1" x14ac:dyDescent="0.15">
      <c r="A474" s="261"/>
      <c r="B474" s="153"/>
      <c r="C474" s="153"/>
      <c r="D474" s="85"/>
      <c r="E474" s="317" t="s">
        <v>536</v>
      </c>
      <c r="F474" s="318" t="s">
        <v>537</v>
      </c>
      <c r="G474" s="161">
        <f>H474+I474</f>
        <v>0</v>
      </c>
      <c r="H474" s="161">
        <v>0</v>
      </c>
      <c r="I474" s="161">
        <v>0</v>
      </c>
      <c r="J474" s="161">
        <f>K474+L474</f>
        <v>24000</v>
      </c>
      <c r="K474" s="161">
        <v>24000</v>
      </c>
      <c r="L474" s="161">
        <v>0</v>
      </c>
      <c r="M474" s="385">
        <f>N474+O474</f>
        <v>24000</v>
      </c>
      <c r="N474" s="385">
        <v>24000</v>
      </c>
      <c r="O474" s="385">
        <f>ԿԾ!V29+ԿԾ!W29</f>
        <v>0</v>
      </c>
      <c r="P474" s="162"/>
      <c r="Q474" s="162"/>
      <c r="R474" s="162"/>
      <c r="S474" s="164">
        <f>T474+U474</f>
        <v>24000</v>
      </c>
      <c r="T474" s="164">
        <v>24000</v>
      </c>
      <c r="U474" s="164">
        <v>0</v>
      </c>
      <c r="V474" s="164">
        <f>W474+X474</f>
        <v>24000</v>
      </c>
      <c r="W474" s="164">
        <v>24000</v>
      </c>
      <c r="X474" s="327">
        <v>0</v>
      </c>
      <c r="Y474" s="164">
        <f>Z474+AA474</f>
        <v>24000</v>
      </c>
      <c r="Z474" s="164">
        <v>24000</v>
      </c>
      <c r="AA474" s="327">
        <v>0</v>
      </c>
      <c r="AB474" s="195"/>
    </row>
    <row r="475" spans="1:28" s="288" customFormat="1" ht="12.75" customHeight="1" x14ac:dyDescent="0.15">
      <c r="A475" s="210" t="s">
        <v>384</v>
      </c>
      <c r="B475" s="211" t="s">
        <v>371</v>
      </c>
      <c r="C475" s="211" t="s">
        <v>291</v>
      </c>
      <c r="D475" s="211" t="s">
        <v>307</v>
      </c>
      <c r="E475" s="278" t="s">
        <v>385</v>
      </c>
      <c r="F475" s="279"/>
      <c r="G475" s="279">
        <f>G477+G482</f>
        <v>0</v>
      </c>
      <c r="H475" s="279"/>
      <c r="I475" s="279"/>
      <c r="J475" s="279">
        <v>43000</v>
      </c>
      <c r="K475" s="279">
        <v>43000</v>
      </c>
      <c r="L475" s="279"/>
      <c r="M475" s="405">
        <v>38000</v>
      </c>
      <c r="N475" s="405">
        <v>38000</v>
      </c>
      <c r="O475" s="405"/>
      <c r="P475" s="295"/>
      <c r="Q475" s="295"/>
      <c r="R475" s="295"/>
      <c r="S475" s="295">
        <v>43000</v>
      </c>
      <c r="T475" s="295">
        <v>43000</v>
      </c>
      <c r="U475" s="295"/>
      <c r="V475" s="295">
        <v>43000</v>
      </c>
      <c r="W475" s="295">
        <v>43000</v>
      </c>
      <c r="X475" s="434"/>
      <c r="Y475" s="295">
        <v>43000</v>
      </c>
      <c r="Z475" s="295">
        <v>43000</v>
      </c>
      <c r="AA475" s="434"/>
      <c r="AB475" s="206"/>
    </row>
    <row r="476" spans="1:28" s="222" customFormat="1" ht="12.75" customHeight="1" x14ac:dyDescent="0.15">
      <c r="A476" s="261"/>
      <c r="B476" s="153"/>
      <c r="C476" s="153"/>
      <c r="D476" s="85"/>
      <c r="E476" s="262" t="s">
        <v>74</v>
      </c>
      <c r="F476" s="85"/>
      <c r="G476" s="85"/>
      <c r="H476" s="85"/>
      <c r="I476" s="85"/>
      <c r="J476" s="85"/>
      <c r="K476" s="85"/>
      <c r="L476" s="85"/>
      <c r="M476" s="393"/>
      <c r="N476" s="393"/>
      <c r="O476" s="393"/>
      <c r="P476" s="224"/>
      <c r="Q476" s="224"/>
      <c r="R476" s="224"/>
      <c r="S476" s="224"/>
      <c r="T476" s="224"/>
      <c r="U476" s="224"/>
      <c r="V476" s="224"/>
      <c r="W476" s="224"/>
      <c r="X476" s="423"/>
      <c r="Y476" s="224"/>
      <c r="Z476" s="224"/>
      <c r="AA476" s="423"/>
      <c r="AB476" s="195"/>
    </row>
    <row r="477" spans="1:28" s="194" customFormat="1" ht="19.149999999999999" customHeight="1" x14ac:dyDescent="0.15">
      <c r="A477" s="268"/>
      <c r="B477" s="239"/>
      <c r="C477" s="239"/>
      <c r="D477" s="269"/>
      <c r="E477" s="263" t="s">
        <v>796</v>
      </c>
      <c r="F477" s="86"/>
      <c r="G477" s="86">
        <f t="shared" ref="G477:O477" si="385">G478+G479+G480+G481</f>
        <v>0</v>
      </c>
      <c r="H477" s="86">
        <f t="shared" si="385"/>
        <v>0</v>
      </c>
      <c r="I477" s="86">
        <f t="shared" si="385"/>
        <v>0</v>
      </c>
      <c r="J477" s="86">
        <f t="shared" si="385"/>
        <v>43000</v>
      </c>
      <c r="K477" s="86">
        <v>43000</v>
      </c>
      <c r="L477" s="86">
        <f t="shared" si="385"/>
        <v>0</v>
      </c>
      <c r="M477" s="397">
        <v>38000</v>
      </c>
      <c r="N477" s="397">
        <v>38000</v>
      </c>
      <c r="O477" s="397">
        <f t="shared" si="385"/>
        <v>0</v>
      </c>
      <c r="P477" s="86"/>
      <c r="Q477" s="86"/>
      <c r="R477" s="86"/>
      <c r="S477" s="86">
        <f t="shared" ref="S477:AA477" si="386">S478+S479+S480+S481</f>
        <v>43000</v>
      </c>
      <c r="T477" s="86">
        <f t="shared" si="386"/>
        <v>43000</v>
      </c>
      <c r="U477" s="86">
        <f t="shared" si="386"/>
        <v>0</v>
      </c>
      <c r="V477" s="86">
        <f t="shared" ref="V477:X477" si="387">V478+V479+V480+V481</f>
        <v>43000</v>
      </c>
      <c r="W477" s="86">
        <f t="shared" si="387"/>
        <v>43000</v>
      </c>
      <c r="X477" s="426">
        <f t="shared" si="387"/>
        <v>0</v>
      </c>
      <c r="Y477" s="86">
        <f t="shared" si="386"/>
        <v>43000</v>
      </c>
      <c r="Z477" s="86">
        <f t="shared" si="386"/>
        <v>43000</v>
      </c>
      <c r="AA477" s="426">
        <f t="shared" si="386"/>
        <v>0</v>
      </c>
      <c r="AB477" s="192"/>
    </row>
    <row r="478" spans="1:28" s="222" customFormat="1" ht="12.75" customHeight="1" x14ac:dyDescent="0.15">
      <c r="A478" s="261"/>
      <c r="B478" s="153"/>
      <c r="C478" s="153"/>
      <c r="D478" s="85"/>
      <c r="E478" s="262" t="s">
        <v>468</v>
      </c>
      <c r="F478" s="197" t="s">
        <v>467</v>
      </c>
      <c r="G478" s="161">
        <f>H478+I478</f>
        <v>0</v>
      </c>
      <c r="H478" s="161">
        <v>0</v>
      </c>
      <c r="I478" s="161">
        <v>0</v>
      </c>
      <c r="J478" s="161">
        <f>K478+L478</f>
        <v>0</v>
      </c>
      <c r="K478" s="161">
        <v>0</v>
      </c>
      <c r="L478" s="161">
        <v>0</v>
      </c>
      <c r="M478" s="385">
        <f>N478+O478</f>
        <v>0</v>
      </c>
      <c r="N478" s="385">
        <v>0</v>
      </c>
      <c r="O478" s="385">
        <v>0</v>
      </c>
      <c r="P478" s="162"/>
      <c r="Q478" s="162"/>
      <c r="R478" s="162"/>
      <c r="S478" s="164">
        <f>T478+U478</f>
        <v>0</v>
      </c>
      <c r="T478" s="164">
        <v>0</v>
      </c>
      <c r="U478" s="164">
        <v>0</v>
      </c>
      <c r="V478" s="164">
        <f>W478+X478</f>
        <v>0</v>
      </c>
      <c r="W478" s="164">
        <v>0</v>
      </c>
      <c r="X478" s="327">
        <v>0</v>
      </c>
      <c r="Y478" s="164">
        <f>Z478+AA478</f>
        <v>0</v>
      </c>
      <c r="Z478" s="164">
        <v>0</v>
      </c>
      <c r="AA478" s="327">
        <v>0</v>
      </c>
      <c r="AB478" s="195"/>
    </row>
    <row r="479" spans="1:28" s="222" customFormat="1" ht="12.75" customHeight="1" x14ac:dyDescent="0.15">
      <c r="A479" s="261"/>
      <c r="B479" s="153"/>
      <c r="C479" s="153"/>
      <c r="D479" s="85"/>
      <c r="E479" s="262" t="s">
        <v>489</v>
      </c>
      <c r="F479" s="197" t="s">
        <v>490</v>
      </c>
      <c r="G479" s="161">
        <f>H479+I479</f>
        <v>0</v>
      </c>
      <c r="H479" s="161">
        <v>0</v>
      </c>
      <c r="I479" s="161">
        <v>0</v>
      </c>
      <c r="J479" s="161">
        <f>K479+L479</f>
        <v>0</v>
      </c>
      <c r="K479" s="161">
        <v>0</v>
      </c>
      <c r="L479" s="161">
        <v>0</v>
      </c>
      <c r="M479" s="385">
        <f>N479+O479</f>
        <v>0</v>
      </c>
      <c r="N479" s="385">
        <v>0</v>
      </c>
      <c r="O479" s="385">
        <v>0</v>
      </c>
      <c r="P479" s="162"/>
      <c r="Q479" s="162"/>
      <c r="R479" s="162"/>
      <c r="S479" s="164">
        <f>T479+U479</f>
        <v>0</v>
      </c>
      <c r="T479" s="164">
        <v>0</v>
      </c>
      <c r="U479" s="164">
        <v>0</v>
      </c>
      <c r="V479" s="164">
        <f>W479+X479</f>
        <v>0</v>
      </c>
      <c r="W479" s="164">
        <v>0</v>
      </c>
      <c r="X479" s="327">
        <v>0</v>
      </c>
      <c r="Y479" s="164">
        <f>Z479+AA479</f>
        <v>0</v>
      </c>
      <c r="Z479" s="164">
        <v>0</v>
      </c>
      <c r="AA479" s="327">
        <v>0</v>
      </c>
      <c r="AB479" s="195"/>
    </row>
    <row r="480" spans="1:28" s="222" customFormat="1" ht="12.75" customHeight="1" x14ac:dyDescent="0.15">
      <c r="A480" s="261"/>
      <c r="B480" s="153"/>
      <c r="C480" s="153"/>
      <c r="D480" s="85"/>
      <c r="E480" s="262" t="s">
        <v>508</v>
      </c>
      <c r="F480" s="197" t="s">
        <v>507</v>
      </c>
      <c r="G480" s="161">
        <f>H480+I480</f>
        <v>0</v>
      </c>
      <c r="H480" s="161">
        <v>0</v>
      </c>
      <c r="I480" s="161">
        <v>0</v>
      </c>
      <c r="J480" s="161">
        <f>K480+L480</f>
        <v>0</v>
      </c>
      <c r="K480" s="161">
        <v>0</v>
      </c>
      <c r="L480" s="161">
        <v>0</v>
      </c>
      <c r="M480" s="385">
        <f>N480+O480</f>
        <v>0</v>
      </c>
      <c r="N480" s="385">
        <v>0</v>
      </c>
      <c r="O480" s="385">
        <v>0</v>
      </c>
      <c r="P480" s="162"/>
      <c r="Q480" s="162"/>
      <c r="R480" s="162"/>
      <c r="S480" s="164">
        <f>T480+U480</f>
        <v>0</v>
      </c>
      <c r="T480" s="164">
        <v>0</v>
      </c>
      <c r="U480" s="164">
        <v>0</v>
      </c>
      <c r="V480" s="164">
        <f>W480+X480</f>
        <v>0</v>
      </c>
      <c r="W480" s="164">
        <v>0</v>
      </c>
      <c r="X480" s="327">
        <v>0</v>
      </c>
      <c r="Y480" s="164">
        <f>Z480+AA480</f>
        <v>0</v>
      </c>
      <c r="Z480" s="164">
        <v>0</v>
      </c>
      <c r="AA480" s="327">
        <v>0</v>
      </c>
      <c r="AB480" s="195"/>
    </row>
    <row r="481" spans="1:28" s="222" customFormat="1" ht="27" customHeight="1" x14ac:dyDescent="0.15">
      <c r="A481" s="261"/>
      <c r="B481" s="153"/>
      <c r="C481" s="153"/>
      <c r="D481" s="85"/>
      <c r="E481" s="317" t="s">
        <v>536</v>
      </c>
      <c r="F481" s="318" t="s">
        <v>537</v>
      </c>
      <c r="G481" s="161">
        <f>H481+I481</f>
        <v>0</v>
      </c>
      <c r="H481" s="161">
        <v>0</v>
      </c>
      <c r="I481" s="161">
        <v>0</v>
      </c>
      <c r="J481" s="161">
        <f>K481+L481</f>
        <v>43000</v>
      </c>
      <c r="K481" s="161">
        <v>43000</v>
      </c>
      <c r="L481" s="161">
        <v>0</v>
      </c>
      <c r="M481" s="385">
        <f>N481+O481</f>
        <v>38000</v>
      </c>
      <c r="N481" s="385">
        <v>38000</v>
      </c>
      <c r="O481" s="385">
        <v>0</v>
      </c>
      <c r="P481" s="162"/>
      <c r="Q481" s="162"/>
      <c r="R481" s="162"/>
      <c r="S481" s="164">
        <f>T481+U481</f>
        <v>43000</v>
      </c>
      <c r="T481" s="164">
        <v>43000</v>
      </c>
      <c r="U481" s="164">
        <v>0</v>
      </c>
      <c r="V481" s="164">
        <f>W481+X481</f>
        <v>43000</v>
      </c>
      <c r="W481" s="164">
        <v>43000</v>
      </c>
      <c r="X481" s="327">
        <v>0</v>
      </c>
      <c r="Y481" s="164">
        <f>Z481+AA481</f>
        <v>43000</v>
      </c>
      <c r="Z481" s="164">
        <v>43000</v>
      </c>
      <c r="AA481" s="327">
        <v>0</v>
      </c>
      <c r="AB481" s="195"/>
    </row>
    <row r="482" spans="1:28" s="194" customFormat="1" ht="16.899999999999999" customHeight="1" x14ac:dyDescent="0.15">
      <c r="A482" s="268"/>
      <c r="B482" s="239"/>
      <c r="C482" s="239"/>
      <c r="D482" s="269"/>
      <c r="E482" s="263" t="s">
        <v>797</v>
      </c>
      <c r="F482" s="86"/>
      <c r="G482" s="86">
        <f t="shared" ref="G482:AA482" si="388">G483</f>
        <v>0</v>
      </c>
      <c r="H482" s="86">
        <f t="shared" si="388"/>
        <v>0</v>
      </c>
      <c r="I482" s="86">
        <f t="shared" si="388"/>
        <v>0</v>
      </c>
      <c r="J482" s="86">
        <f t="shared" si="388"/>
        <v>0</v>
      </c>
      <c r="K482" s="86">
        <f t="shared" si="388"/>
        <v>0</v>
      </c>
      <c r="L482" s="86">
        <f t="shared" si="388"/>
        <v>0</v>
      </c>
      <c r="M482" s="397">
        <f t="shared" si="388"/>
        <v>0</v>
      </c>
      <c r="N482" s="397">
        <f t="shared" si="388"/>
        <v>0</v>
      </c>
      <c r="O482" s="397">
        <f t="shared" si="388"/>
        <v>0</v>
      </c>
      <c r="P482" s="86"/>
      <c r="Q482" s="86"/>
      <c r="R482" s="86"/>
      <c r="S482" s="86">
        <f t="shared" si="388"/>
        <v>0</v>
      </c>
      <c r="T482" s="86">
        <f t="shared" si="388"/>
        <v>0</v>
      </c>
      <c r="U482" s="86">
        <f t="shared" si="388"/>
        <v>0</v>
      </c>
      <c r="V482" s="86">
        <f t="shared" si="388"/>
        <v>0</v>
      </c>
      <c r="W482" s="86">
        <f t="shared" si="388"/>
        <v>0</v>
      </c>
      <c r="X482" s="426">
        <f t="shared" si="388"/>
        <v>0</v>
      </c>
      <c r="Y482" s="86">
        <f t="shared" si="388"/>
        <v>0</v>
      </c>
      <c r="Z482" s="86">
        <f t="shared" si="388"/>
        <v>0</v>
      </c>
      <c r="AA482" s="426">
        <f t="shared" si="388"/>
        <v>0</v>
      </c>
      <c r="AB482" s="192"/>
    </row>
    <row r="483" spans="1:28" s="222" customFormat="1" ht="12.75" customHeight="1" x14ac:dyDescent="0.15">
      <c r="A483" s="261"/>
      <c r="B483" s="153"/>
      <c r="C483" s="153"/>
      <c r="D483" s="85"/>
      <c r="E483" s="262" t="s">
        <v>524</v>
      </c>
      <c r="F483" s="197" t="s">
        <v>525</v>
      </c>
      <c r="G483" s="161">
        <f>H483+I483</f>
        <v>0</v>
      </c>
      <c r="H483" s="161">
        <v>0</v>
      </c>
      <c r="I483" s="161">
        <v>0</v>
      </c>
      <c r="J483" s="161">
        <f>K483+L483</f>
        <v>0</v>
      </c>
      <c r="K483" s="161">
        <v>0</v>
      </c>
      <c r="L483" s="161">
        <v>0</v>
      </c>
      <c r="M483" s="385">
        <f>N483+O483</f>
        <v>0</v>
      </c>
      <c r="N483" s="385">
        <v>0</v>
      </c>
      <c r="O483" s="385">
        <v>0</v>
      </c>
      <c r="P483" s="162"/>
      <c r="Q483" s="162"/>
      <c r="R483" s="162"/>
      <c r="S483" s="164">
        <f>T483+U483</f>
        <v>0</v>
      </c>
      <c r="T483" s="164">
        <v>0</v>
      </c>
      <c r="U483" s="164">
        <v>0</v>
      </c>
      <c r="V483" s="164">
        <f>W483+X483</f>
        <v>0</v>
      </c>
      <c r="W483" s="164">
        <v>0</v>
      </c>
      <c r="X483" s="327">
        <v>0</v>
      </c>
      <c r="Y483" s="164">
        <f>Z483+AA483</f>
        <v>0</v>
      </c>
      <c r="Z483" s="164">
        <v>0</v>
      </c>
      <c r="AA483" s="327">
        <v>0</v>
      </c>
      <c r="AB483" s="195"/>
    </row>
    <row r="484" spans="1:28" s="288" customFormat="1" ht="12.75" customHeight="1" x14ac:dyDescent="0.15">
      <c r="A484" s="210" t="s">
        <v>386</v>
      </c>
      <c r="B484" s="211" t="s">
        <v>371</v>
      </c>
      <c r="C484" s="211" t="s">
        <v>291</v>
      </c>
      <c r="D484" s="211" t="s">
        <v>280</v>
      </c>
      <c r="E484" s="278" t="s">
        <v>387</v>
      </c>
      <c r="F484" s="279"/>
      <c r="G484" s="279">
        <f>G486+G488+G490+G495</f>
        <v>0</v>
      </c>
      <c r="H484" s="279">
        <f>H486+H488+H490+H495</f>
        <v>0</v>
      </c>
      <c r="I484" s="279">
        <f>I486+I488+I490+I495</f>
        <v>0</v>
      </c>
      <c r="J484" s="279">
        <f t="shared" ref="J484:N484" si="389">J486+J488+J490+J495</f>
        <v>0</v>
      </c>
      <c r="K484" s="279">
        <f t="shared" si="389"/>
        <v>0</v>
      </c>
      <c r="L484" s="279">
        <f t="shared" si="389"/>
        <v>0</v>
      </c>
      <c r="M484" s="400">
        <f>O484+N484</f>
        <v>0</v>
      </c>
      <c r="N484" s="400">
        <f t="shared" si="389"/>
        <v>0</v>
      </c>
      <c r="O484" s="400">
        <f>O486+O488+O490</f>
        <v>0</v>
      </c>
      <c r="P484" s="279"/>
      <c r="Q484" s="279"/>
      <c r="R484" s="279"/>
      <c r="S484" s="279">
        <f>U484+T484</f>
        <v>0</v>
      </c>
      <c r="T484" s="279">
        <f>T486+T488+T490+T495</f>
        <v>0</v>
      </c>
      <c r="U484" s="279">
        <f>U486+U488+U490</f>
        <v>0</v>
      </c>
      <c r="V484" s="279">
        <f>X484+W484</f>
        <v>0</v>
      </c>
      <c r="W484" s="279">
        <f>W486+W488+W490+W495</f>
        <v>0</v>
      </c>
      <c r="X484" s="429">
        <f>X486+X488+X490</f>
        <v>0</v>
      </c>
      <c r="Y484" s="279">
        <f>AA484+Z484</f>
        <v>0</v>
      </c>
      <c r="Z484" s="279">
        <f>Z486+Z488+Z490+Z495</f>
        <v>0</v>
      </c>
      <c r="AA484" s="429">
        <f>AA486+AA488+AA490</f>
        <v>0</v>
      </c>
      <c r="AB484" s="206"/>
    </row>
    <row r="485" spans="1:28" s="222" customFormat="1" ht="12.75" customHeight="1" x14ac:dyDescent="0.15">
      <c r="A485" s="261"/>
      <c r="B485" s="153"/>
      <c r="C485" s="153"/>
      <c r="D485" s="85"/>
      <c r="E485" s="262" t="s">
        <v>74</v>
      </c>
      <c r="F485" s="85"/>
      <c r="G485" s="85"/>
      <c r="H485" s="85"/>
      <c r="I485" s="85"/>
      <c r="J485" s="85"/>
      <c r="K485" s="85"/>
      <c r="L485" s="85"/>
      <c r="M485" s="399"/>
      <c r="N485" s="399"/>
      <c r="O485" s="399"/>
      <c r="P485" s="85"/>
      <c r="Q485" s="85"/>
      <c r="R485" s="85"/>
      <c r="S485" s="85"/>
      <c r="T485" s="85"/>
      <c r="U485" s="85"/>
      <c r="V485" s="85"/>
      <c r="W485" s="85"/>
      <c r="X485" s="428"/>
      <c r="Y485" s="85"/>
      <c r="Z485" s="85"/>
      <c r="AA485" s="428"/>
      <c r="AB485" s="195"/>
    </row>
    <row r="486" spans="1:28" s="194" customFormat="1" ht="22.9" customHeight="1" x14ac:dyDescent="0.15">
      <c r="A486" s="268"/>
      <c r="B486" s="239"/>
      <c r="C486" s="239"/>
      <c r="D486" s="269"/>
      <c r="E486" s="263" t="s">
        <v>798</v>
      </c>
      <c r="F486" s="86"/>
      <c r="G486" s="86">
        <f t="shared" ref="G486:AA486" si="390">G487</f>
        <v>0</v>
      </c>
      <c r="H486" s="86">
        <f t="shared" si="390"/>
        <v>0</v>
      </c>
      <c r="I486" s="86">
        <f t="shared" si="390"/>
        <v>0</v>
      </c>
      <c r="J486" s="86">
        <f t="shared" si="390"/>
        <v>0</v>
      </c>
      <c r="K486" s="86">
        <f t="shared" si="390"/>
        <v>0</v>
      </c>
      <c r="L486" s="86">
        <f t="shared" si="390"/>
        <v>0</v>
      </c>
      <c r="M486" s="397">
        <f t="shared" si="390"/>
        <v>0</v>
      </c>
      <c r="N486" s="397">
        <f t="shared" si="390"/>
        <v>0</v>
      </c>
      <c r="O486" s="397">
        <f t="shared" si="390"/>
        <v>0</v>
      </c>
      <c r="P486" s="86"/>
      <c r="Q486" s="86"/>
      <c r="R486" s="86"/>
      <c r="S486" s="86">
        <f t="shared" si="390"/>
        <v>0</v>
      </c>
      <c r="T486" s="86">
        <f t="shared" si="390"/>
        <v>0</v>
      </c>
      <c r="U486" s="86">
        <f t="shared" si="390"/>
        <v>0</v>
      </c>
      <c r="V486" s="86">
        <f t="shared" si="390"/>
        <v>0</v>
      </c>
      <c r="W486" s="86">
        <f t="shared" si="390"/>
        <v>0</v>
      </c>
      <c r="X486" s="426">
        <f t="shared" si="390"/>
        <v>0</v>
      </c>
      <c r="Y486" s="86">
        <f t="shared" si="390"/>
        <v>0</v>
      </c>
      <c r="Z486" s="86">
        <f t="shared" si="390"/>
        <v>0</v>
      </c>
      <c r="AA486" s="426">
        <f t="shared" si="390"/>
        <v>0</v>
      </c>
      <c r="AB486" s="192"/>
    </row>
    <row r="487" spans="1:28" s="222" customFormat="1" ht="21" customHeight="1" x14ac:dyDescent="0.15">
      <c r="A487" s="261"/>
      <c r="B487" s="153"/>
      <c r="C487" s="153"/>
      <c r="D487" s="85"/>
      <c r="E487" s="262" t="s">
        <v>524</v>
      </c>
      <c r="F487" s="197" t="s">
        <v>525</v>
      </c>
      <c r="G487" s="161">
        <f>H487+I487</f>
        <v>0</v>
      </c>
      <c r="H487" s="161">
        <v>0</v>
      </c>
      <c r="I487" s="161">
        <v>0</v>
      </c>
      <c r="J487" s="161">
        <f>K487+L487</f>
        <v>0</v>
      </c>
      <c r="K487" s="161">
        <v>0</v>
      </c>
      <c r="L487" s="161">
        <v>0</v>
      </c>
      <c r="M487" s="385">
        <f>N487+O487</f>
        <v>0</v>
      </c>
      <c r="N487" s="385">
        <v>0</v>
      </c>
      <c r="O487" s="385">
        <v>0</v>
      </c>
      <c r="P487" s="162"/>
      <c r="Q487" s="162"/>
      <c r="R487" s="162"/>
      <c r="S487" s="164">
        <f>T487+U487</f>
        <v>0</v>
      </c>
      <c r="T487" s="164">
        <v>0</v>
      </c>
      <c r="U487" s="164">
        <v>0</v>
      </c>
      <c r="V487" s="164">
        <f>W487+X487</f>
        <v>0</v>
      </c>
      <c r="W487" s="164">
        <v>0</v>
      </c>
      <c r="X487" s="327">
        <v>0</v>
      </c>
      <c r="Y487" s="164">
        <f>Z487+AA487</f>
        <v>0</v>
      </c>
      <c r="Z487" s="164">
        <v>0</v>
      </c>
      <c r="AA487" s="327">
        <v>0</v>
      </c>
      <c r="AB487" s="195"/>
    </row>
    <row r="488" spans="1:28" s="194" customFormat="1" ht="17.45" customHeight="1" x14ac:dyDescent="0.15">
      <c r="A488" s="268"/>
      <c r="B488" s="239"/>
      <c r="C488" s="239"/>
      <c r="D488" s="269"/>
      <c r="E488" s="263" t="s">
        <v>799</v>
      </c>
      <c r="F488" s="86"/>
      <c r="G488" s="86">
        <f t="shared" ref="G488:AA488" si="391">G489</f>
        <v>0</v>
      </c>
      <c r="H488" s="86">
        <f t="shared" si="391"/>
        <v>0</v>
      </c>
      <c r="I488" s="86">
        <f t="shared" si="391"/>
        <v>0</v>
      </c>
      <c r="J488" s="86">
        <f t="shared" si="391"/>
        <v>0</v>
      </c>
      <c r="K488" s="86">
        <f t="shared" si="391"/>
        <v>0</v>
      </c>
      <c r="L488" s="86">
        <f t="shared" si="391"/>
        <v>0</v>
      </c>
      <c r="M488" s="397">
        <f t="shared" si="391"/>
        <v>0</v>
      </c>
      <c r="N488" s="397">
        <f t="shared" si="391"/>
        <v>0</v>
      </c>
      <c r="O488" s="397">
        <f t="shared" si="391"/>
        <v>0</v>
      </c>
      <c r="P488" s="86"/>
      <c r="Q488" s="86"/>
      <c r="R488" s="86"/>
      <c r="S488" s="86">
        <f t="shared" si="391"/>
        <v>0</v>
      </c>
      <c r="T488" s="86">
        <f t="shared" si="391"/>
        <v>0</v>
      </c>
      <c r="U488" s="86">
        <f t="shared" si="391"/>
        <v>0</v>
      </c>
      <c r="V488" s="86">
        <f t="shared" si="391"/>
        <v>0</v>
      </c>
      <c r="W488" s="86">
        <f t="shared" si="391"/>
        <v>0</v>
      </c>
      <c r="X488" s="426">
        <f t="shared" si="391"/>
        <v>0</v>
      </c>
      <c r="Y488" s="86">
        <f t="shared" si="391"/>
        <v>0</v>
      </c>
      <c r="Z488" s="86">
        <f t="shared" si="391"/>
        <v>0</v>
      </c>
      <c r="AA488" s="426">
        <f t="shared" si="391"/>
        <v>0</v>
      </c>
      <c r="AB488" s="192"/>
    </row>
    <row r="489" spans="1:28" s="222" customFormat="1" ht="25.15" customHeight="1" x14ac:dyDescent="0.15">
      <c r="A489" s="261"/>
      <c r="B489" s="153"/>
      <c r="C489" s="153"/>
      <c r="D489" s="85"/>
      <c r="E489" s="262" t="s">
        <v>524</v>
      </c>
      <c r="F489" s="197" t="s">
        <v>525</v>
      </c>
      <c r="G489" s="161">
        <f>H489+I489</f>
        <v>0</v>
      </c>
      <c r="H489" s="161">
        <v>0</v>
      </c>
      <c r="I489" s="161">
        <v>0</v>
      </c>
      <c r="J489" s="161">
        <f>K489+L489</f>
        <v>0</v>
      </c>
      <c r="K489" s="161">
        <v>0</v>
      </c>
      <c r="L489" s="161">
        <v>0</v>
      </c>
      <c r="M489" s="385">
        <f>N489+O489</f>
        <v>0</v>
      </c>
      <c r="N489" s="385">
        <v>0</v>
      </c>
      <c r="O489" s="385">
        <v>0</v>
      </c>
      <c r="P489" s="162"/>
      <c r="Q489" s="162"/>
      <c r="R489" s="162"/>
      <c r="S489" s="164">
        <f>T489+U489</f>
        <v>0</v>
      </c>
      <c r="T489" s="164">
        <v>0</v>
      </c>
      <c r="U489" s="164">
        <v>0</v>
      </c>
      <c r="V489" s="164">
        <f>W489+X489</f>
        <v>0</v>
      </c>
      <c r="W489" s="164">
        <v>0</v>
      </c>
      <c r="X489" s="327">
        <v>0</v>
      </c>
      <c r="Y489" s="164">
        <f>Z489+AA489</f>
        <v>0</v>
      </c>
      <c r="Z489" s="164">
        <v>0</v>
      </c>
      <c r="AA489" s="327">
        <v>0</v>
      </c>
      <c r="AB489" s="195"/>
    </row>
    <row r="490" spans="1:28" s="194" customFormat="1" ht="16.149999999999999" customHeight="1" x14ac:dyDescent="0.15">
      <c r="A490" s="268"/>
      <c r="B490" s="239"/>
      <c r="C490" s="239"/>
      <c r="D490" s="269"/>
      <c r="E490" s="263" t="s">
        <v>800</v>
      </c>
      <c r="F490" s="86"/>
      <c r="G490" s="86">
        <f t="shared" ref="G490:O490" si="392">G491+G492</f>
        <v>0</v>
      </c>
      <c r="H490" s="86">
        <f t="shared" si="392"/>
        <v>0</v>
      </c>
      <c r="I490" s="86">
        <f t="shared" si="392"/>
        <v>0</v>
      </c>
      <c r="J490" s="86">
        <f t="shared" si="392"/>
        <v>0</v>
      </c>
      <c r="K490" s="86">
        <f t="shared" si="392"/>
        <v>0</v>
      </c>
      <c r="L490" s="86">
        <f t="shared" si="392"/>
        <v>0</v>
      </c>
      <c r="M490" s="397">
        <f t="shared" si="392"/>
        <v>0</v>
      </c>
      <c r="N490" s="397">
        <f t="shared" si="392"/>
        <v>0</v>
      </c>
      <c r="O490" s="397">
        <f t="shared" si="392"/>
        <v>0</v>
      </c>
      <c r="P490" s="86"/>
      <c r="Q490" s="86"/>
      <c r="R490" s="86"/>
      <c r="S490" s="86">
        <f t="shared" ref="S490:AA490" si="393">S491+S492</f>
        <v>0</v>
      </c>
      <c r="T490" s="86">
        <f t="shared" si="393"/>
        <v>0</v>
      </c>
      <c r="U490" s="86">
        <f t="shared" si="393"/>
        <v>0</v>
      </c>
      <c r="V490" s="86">
        <f t="shared" ref="V490:X490" si="394">V491+V492</f>
        <v>0</v>
      </c>
      <c r="W490" s="86">
        <f t="shared" si="394"/>
        <v>0</v>
      </c>
      <c r="X490" s="426">
        <f t="shared" si="394"/>
        <v>0</v>
      </c>
      <c r="Y490" s="86">
        <f t="shared" si="393"/>
        <v>0</v>
      </c>
      <c r="Z490" s="86">
        <f t="shared" si="393"/>
        <v>0</v>
      </c>
      <c r="AA490" s="426">
        <f t="shared" si="393"/>
        <v>0</v>
      </c>
      <c r="AB490" s="192"/>
    </row>
    <row r="491" spans="1:28" s="222" customFormat="1" ht="12.75" customHeight="1" x14ac:dyDescent="0.15">
      <c r="A491" s="261"/>
      <c r="B491" s="153"/>
      <c r="C491" s="153"/>
      <c r="D491" s="85"/>
      <c r="E491" s="262" t="s">
        <v>592</v>
      </c>
      <c r="F491" s="197" t="s">
        <v>591</v>
      </c>
      <c r="G491" s="161">
        <f>H491+I491</f>
        <v>0</v>
      </c>
      <c r="H491" s="161">
        <v>0</v>
      </c>
      <c r="I491" s="161">
        <v>0</v>
      </c>
      <c r="J491" s="161">
        <f>K491+L491</f>
        <v>0</v>
      </c>
      <c r="K491" s="161">
        <v>0</v>
      </c>
      <c r="L491" s="161">
        <v>0</v>
      </c>
      <c r="M491" s="385">
        <f>N491+O491</f>
        <v>0</v>
      </c>
      <c r="N491" s="385">
        <v>0</v>
      </c>
      <c r="O491" s="385">
        <v>0</v>
      </c>
      <c r="P491" s="162"/>
      <c r="Q491" s="162"/>
      <c r="R491" s="162"/>
      <c r="S491" s="164">
        <f>T491+U491</f>
        <v>0</v>
      </c>
      <c r="T491" s="164">
        <v>0</v>
      </c>
      <c r="U491" s="164">
        <v>0</v>
      </c>
      <c r="V491" s="164">
        <f>W491+X491</f>
        <v>0</v>
      </c>
      <c r="W491" s="164">
        <v>0</v>
      </c>
      <c r="X491" s="327">
        <v>0</v>
      </c>
      <c r="Y491" s="164">
        <f>Z491+AA491</f>
        <v>0</v>
      </c>
      <c r="Z491" s="164">
        <v>0</v>
      </c>
      <c r="AA491" s="327">
        <v>0</v>
      </c>
      <c r="AB491" s="195"/>
    </row>
    <row r="492" spans="1:28" s="222" customFormat="1" ht="12.75" customHeight="1" x14ac:dyDescent="0.15">
      <c r="A492" s="261"/>
      <c r="B492" s="153"/>
      <c r="C492" s="153"/>
      <c r="D492" s="85"/>
      <c r="E492" s="262" t="s">
        <v>600</v>
      </c>
      <c r="F492" s="197" t="s">
        <v>601</v>
      </c>
      <c r="G492" s="161">
        <f>H492+I492</f>
        <v>0</v>
      </c>
      <c r="H492" s="161">
        <v>0</v>
      </c>
      <c r="I492" s="161">
        <v>0</v>
      </c>
      <c r="J492" s="161">
        <f>K492+L492</f>
        <v>0</v>
      </c>
      <c r="K492" s="161">
        <v>0</v>
      </c>
      <c r="L492" s="161">
        <v>0</v>
      </c>
      <c r="M492" s="385">
        <f>N492+O492</f>
        <v>0</v>
      </c>
      <c r="N492" s="385">
        <v>0</v>
      </c>
      <c r="O492" s="385">
        <v>0</v>
      </c>
      <c r="P492" s="162"/>
      <c r="Q492" s="162"/>
      <c r="R492" s="162"/>
      <c r="S492" s="164">
        <f>T492+U492</f>
        <v>0</v>
      </c>
      <c r="T492" s="164">
        <v>0</v>
      </c>
      <c r="U492" s="164">
        <v>0</v>
      </c>
      <c r="V492" s="164">
        <f>W492+X492</f>
        <v>0</v>
      </c>
      <c r="W492" s="164">
        <v>0</v>
      </c>
      <c r="X492" s="327">
        <v>0</v>
      </c>
      <c r="Y492" s="164">
        <f>Z492+AA492</f>
        <v>0</v>
      </c>
      <c r="Z492" s="164">
        <v>0</v>
      </c>
      <c r="AA492" s="327">
        <v>0</v>
      </c>
      <c r="AB492" s="195"/>
    </row>
    <row r="493" spans="1:28" s="288" customFormat="1" ht="12.75" customHeight="1" x14ac:dyDescent="0.15">
      <c r="A493" s="210" t="s">
        <v>388</v>
      </c>
      <c r="B493" s="211" t="s">
        <v>371</v>
      </c>
      <c r="C493" s="211" t="s">
        <v>291</v>
      </c>
      <c r="D493" s="211" t="s">
        <v>320</v>
      </c>
      <c r="E493" s="278" t="s">
        <v>389</v>
      </c>
      <c r="F493" s="279"/>
      <c r="G493" s="279">
        <f>G495</f>
        <v>0</v>
      </c>
      <c r="H493" s="279">
        <f>H495</f>
        <v>0</v>
      </c>
      <c r="I493" s="279">
        <f>I495</f>
        <v>0</v>
      </c>
      <c r="J493" s="279">
        <f t="shared" ref="J493:O493" si="395">J495</f>
        <v>0</v>
      </c>
      <c r="K493" s="279">
        <f t="shared" si="395"/>
        <v>0</v>
      </c>
      <c r="L493" s="279">
        <f t="shared" si="395"/>
        <v>0</v>
      </c>
      <c r="M493" s="400">
        <f t="shared" si="395"/>
        <v>0</v>
      </c>
      <c r="N493" s="400">
        <f t="shared" si="395"/>
        <v>0</v>
      </c>
      <c r="O493" s="400">
        <f t="shared" si="395"/>
        <v>0</v>
      </c>
      <c r="P493" s="279"/>
      <c r="Q493" s="279"/>
      <c r="R493" s="279"/>
      <c r="S493" s="279">
        <f t="shared" ref="S493:AA493" si="396">S495</f>
        <v>0</v>
      </c>
      <c r="T493" s="279">
        <f t="shared" si="396"/>
        <v>0</v>
      </c>
      <c r="U493" s="279">
        <f t="shared" si="396"/>
        <v>0</v>
      </c>
      <c r="V493" s="279">
        <f t="shared" ref="V493:X493" si="397">V495</f>
        <v>0</v>
      </c>
      <c r="W493" s="279">
        <f t="shared" si="397"/>
        <v>0</v>
      </c>
      <c r="X493" s="429">
        <f t="shared" si="397"/>
        <v>0</v>
      </c>
      <c r="Y493" s="279">
        <f t="shared" si="396"/>
        <v>0</v>
      </c>
      <c r="Z493" s="279">
        <f t="shared" si="396"/>
        <v>0</v>
      </c>
      <c r="AA493" s="429">
        <f t="shared" si="396"/>
        <v>0</v>
      </c>
      <c r="AB493" s="206"/>
    </row>
    <row r="494" spans="1:28" s="222" customFormat="1" ht="12.75" customHeight="1" x14ac:dyDescent="0.15">
      <c r="A494" s="261"/>
      <c r="B494" s="153"/>
      <c r="C494" s="153"/>
      <c r="D494" s="85"/>
      <c r="E494" s="262" t="s">
        <v>74</v>
      </c>
      <c r="F494" s="85"/>
      <c r="G494" s="85"/>
      <c r="H494" s="85"/>
      <c r="I494" s="85"/>
      <c r="J494" s="85"/>
      <c r="K494" s="85"/>
      <c r="L494" s="85"/>
      <c r="M494" s="399"/>
      <c r="N494" s="399"/>
      <c r="O494" s="399"/>
      <c r="P494" s="85"/>
      <c r="Q494" s="85"/>
      <c r="R494" s="85"/>
      <c r="S494" s="85"/>
      <c r="T494" s="85"/>
      <c r="U494" s="85"/>
      <c r="V494" s="85"/>
      <c r="W494" s="85"/>
      <c r="X494" s="428"/>
      <c r="Y494" s="85"/>
      <c r="Z494" s="85"/>
      <c r="AA494" s="428"/>
      <c r="AB494" s="195"/>
    </row>
    <row r="495" spans="1:28" s="194" customFormat="1" ht="20.45" customHeight="1" x14ac:dyDescent="0.15">
      <c r="A495" s="268"/>
      <c r="B495" s="239"/>
      <c r="C495" s="239"/>
      <c r="D495" s="269"/>
      <c r="E495" s="263" t="s">
        <v>801</v>
      </c>
      <c r="F495" s="86"/>
      <c r="G495" s="86">
        <f t="shared" ref="G495:O495" si="398">G496+G497</f>
        <v>0</v>
      </c>
      <c r="H495" s="86">
        <f t="shared" si="398"/>
        <v>0</v>
      </c>
      <c r="I495" s="86">
        <f t="shared" si="398"/>
        <v>0</v>
      </c>
      <c r="J495" s="86">
        <f t="shared" si="398"/>
        <v>0</v>
      </c>
      <c r="K495" s="86">
        <f t="shared" si="398"/>
        <v>0</v>
      </c>
      <c r="L495" s="86">
        <f t="shared" si="398"/>
        <v>0</v>
      </c>
      <c r="M495" s="397">
        <f t="shared" si="398"/>
        <v>0</v>
      </c>
      <c r="N495" s="397">
        <f t="shared" si="398"/>
        <v>0</v>
      </c>
      <c r="O495" s="397">
        <f t="shared" si="398"/>
        <v>0</v>
      </c>
      <c r="P495" s="86"/>
      <c r="Q495" s="86"/>
      <c r="R495" s="86"/>
      <c r="S495" s="86">
        <f t="shared" ref="S495:AA495" si="399">S496+S497</f>
        <v>0</v>
      </c>
      <c r="T495" s="86">
        <f t="shared" si="399"/>
        <v>0</v>
      </c>
      <c r="U495" s="86">
        <f t="shared" si="399"/>
        <v>0</v>
      </c>
      <c r="V495" s="86">
        <f t="shared" ref="V495:X495" si="400">V496+V497</f>
        <v>0</v>
      </c>
      <c r="W495" s="86">
        <f t="shared" si="400"/>
        <v>0</v>
      </c>
      <c r="X495" s="426">
        <f t="shared" si="400"/>
        <v>0</v>
      </c>
      <c r="Y495" s="86">
        <f t="shared" si="399"/>
        <v>0</v>
      </c>
      <c r="Z495" s="86">
        <f t="shared" si="399"/>
        <v>0</v>
      </c>
      <c r="AA495" s="426">
        <f t="shared" si="399"/>
        <v>0</v>
      </c>
      <c r="AB495" s="192"/>
    </row>
    <row r="496" spans="1:28" s="222" customFormat="1" ht="12.75" customHeight="1" x14ac:dyDescent="0.15">
      <c r="A496" s="261"/>
      <c r="B496" s="153"/>
      <c r="C496" s="153"/>
      <c r="D496" s="85"/>
      <c r="E496" s="262" t="s">
        <v>489</v>
      </c>
      <c r="F496" s="197" t="s">
        <v>490</v>
      </c>
      <c r="G496" s="161">
        <f>H496+I496</f>
        <v>0</v>
      </c>
      <c r="H496" s="161">
        <v>0</v>
      </c>
      <c r="I496" s="161">
        <v>0</v>
      </c>
      <c r="J496" s="161">
        <f>K496+L496</f>
        <v>0</v>
      </c>
      <c r="K496" s="161">
        <v>0</v>
      </c>
      <c r="L496" s="161">
        <v>0</v>
      </c>
      <c r="M496" s="385">
        <f>N496+O496</f>
        <v>0</v>
      </c>
      <c r="N496" s="385">
        <v>0</v>
      </c>
      <c r="O496" s="385">
        <v>0</v>
      </c>
      <c r="P496" s="162"/>
      <c r="Q496" s="162"/>
      <c r="R496" s="162"/>
      <c r="S496" s="164">
        <f>T496+U496</f>
        <v>0</v>
      </c>
      <c r="T496" s="164">
        <v>0</v>
      </c>
      <c r="U496" s="164">
        <v>0</v>
      </c>
      <c r="V496" s="164">
        <f>W496+X496</f>
        <v>0</v>
      </c>
      <c r="W496" s="164">
        <v>0</v>
      </c>
      <c r="X496" s="327">
        <v>0</v>
      </c>
      <c r="Y496" s="164">
        <f>Z496+AA496</f>
        <v>0</v>
      </c>
      <c r="Z496" s="164">
        <v>0</v>
      </c>
      <c r="AA496" s="327">
        <v>0</v>
      </c>
      <c r="AB496" s="195"/>
    </row>
    <row r="497" spans="1:28" s="222" customFormat="1" ht="12.75" customHeight="1" x14ac:dyDescent="0.15">
      <c r="A497" s="261"/>
      <c r="B497" s="153"/>
      <c r="C497" s="153"/>
      <c r="D497" s="85"/>
      <c r="E497" s="262" t="s">
        <v>592</v>
      </c>
      <c r="F497" s="197" t="s">
        <v>591</v>
      </c>
      <c r="G497" s="161">
        <f>H497+I497</f>
        <v>0</v>
      </c>
      <c r="H497" s="161">
        <v>0</v>
      </c>
      <c r="I497" s="161">
        <v>0</v>
      </c>
      <c r="J497" s="161">
        <f>K497+L497</f>
        <v>0</v>
      </c>
      <c r="K497" s="161">
        <v>0</v>
      </c>
      <c r="L497" s="161">
        <v>0</v>
      </c>
      <c r="M497" s="385">
        <f>N497+O497</f>
        <v>0</v>
      </c>
      <c r="N497" s="385">
        <v>0</v>
      </c>
      <c r="O497" s="385">
        <f>ԿԾ!X29+ԿԾ!Y29</f>
        <v>0</v>
      </c>
      <c r="P497" s="162"/>
      <c r="Q497" s="162"/>
      <c r="R497" s="162"/>
      <c r="S497" s="164">
        <f>T497+U497</f>
        <v>0</v>
      </c>
      <c r="T497" s="164">
        <v>0</v>
      </c>
      <c r="U497" s="164">
        <v>0</v>
      </c>
      <c r="V497" s="164">
        <f>W497+X497</f>
        <v>0</v>
      </c>
      <c r="W497" s="164">
        <v>0</v>
      </c>
      <c r="X497" s="327">
        <v>0</v>
      </c>
      <c r="Y497" s="164">
        <f>Z497+AA497</f>
        <v>0</v>
      </c>
      <c r="Z497" s="164">
        <v>0</v>
      </c>
      <c r="AA497" s="327">
        <v>0</v>
      </c>
      <c r="AB497" s="195"/>
    </row>
    <row r="498" spans="1:28" s="288" customFormat="1" ht="35.450000000000003" customHeight="1" x14ac:dyDescent="0.15">
      <c r="A498" s="291">
        <v>2830</v>
      </c>
      <c r="B498" s="292" t="s">
        <v>371</v>
      </c>
      <c r="C498" s="292">
        <v>3</v>
      </c>
      <c r="D498" s="86" t="s">
        <v>264</v>
      </c>
      <c r="E498" s="290" t="s">
        <v>819</v>
      </c>
      <c r="F498" s="211"/>
      <c r="G498" s="281">
        <f>G500</f>
        <v>0</v>
      </c>
      <c r="H498" s="281">
        <f t="shared" ref="H498:O498" si="401">H500</f>
        <v>0</v>
      </c>
      <c r="I498" s="281">
        <f t="shared" si="401"/>
        <v>0</v>
      </c>
      <c r="J498" s="281">
        <f t="shared" si="401"/>
        <v>0</v>
      </c>
      <c r="K498" s="281">
        <f t="shared" si="401"/>
        <v>0</v>
      </c>
      <c r="L498" s="281">
        <f t="shared" si="401"/>
        <v>0</v>
      </c>
      <c r="M498" s="402">
        <f t="shared" si="401"/>
        <v>0</v>
      </c>
      <c r="N498" s="402">
        <f t="shared" si="401"/>
        <v>0</v>
      </c>
      <c r="O498" s="402">
        <f t="shared" si="401"/>
        <v>0</v>
      </c>
      <c r="P498" s="281"/>
      <c r="Q498" s="281"/>
      <c r="R498" s="281"/>
      <c r="S498" s="281">
        <f t="shared" ref="S498:AA498" si="402">S500</f>
        <v>0</v>
      </c>
      <c r="T498" s="281">
        <f t="shared" si="402"/>
        <v>0</v>
      </c>
      <c r="U498" s="281">
        <f t="shared" si="402"/>
        <v>0</v>
      </c>
      <c r="V498" s="281">
        <f t="shared" ref="V498:X498" si="403">V500</f>
        <v>0</v>
      </c>
      <c r="W498" s="281">
        <f t="shared" si="403"/>
        <v>0</v>
      </c>
      <c r="X498" s="431">
        <f t="shared" si="403"/>
        <v>0</v>
      </c>
      <c r="Y498" s="281">
        <f t="shared" si="402"/>
        <v>0</v>
      </c>
      <c r="Z498" s="281">
        <f t="shared" si="402"/>
        <v>0</v>
      </c>
      <c r="AA498" s="431">
        <f t="shared" si="402"/>
        <v>0</v>
      </c>
      <c r="AB498" s="206"/>
    </row>
    <row r="499" spans="1:28" s="222" customFormat="1" ht="12.75" customHeight="1" x14ac:dyDescent="0.15">
      <c r="A499" s="196"/>
      <c r="B499" s="197"/>
      <c r="C499" s="197"/>
      <c r="D499" s="197"/>
      <c r="E499" s="215" t="s">
        <v>814</v>
      </c>
      <c r="F499" s="197"/>
      <c r="G499" s="161"/>
      <c r="H499" s="161"/>
      <c r="I499" s="161"/>
      <c r="J499" s="197"/>
      <c r="K499" s="197"/>
      <c r="L499" s="197"/>
      <c r="M499" s="393"/>
      <c r="N499" s="393"/>
      <c r="O499" s="393"/>
      <c r="P499" s="224"/>
      <c r="Q499" s="224"/>
      <c r="R499" s="224"/>
      <c r="S499" s="224"/>
      <c r="T499" s="224"/>
      <c r="U499" s="224"/>
      <c r="V499" s="224"/>
      <c r="W499" s="224"/>
      <c r="X499" s="423"/>
      <c r="Y499" s="224"/>
      <c r="Z499" s="224"/>
      <c r="AA499" s="423"/>
      <c r="AB499" s="195"/>
    </row>
    <row r="500" spans="1:28" s="222" customFormat="1" ht="12.75" customHeight="1" x14ac:dyDescent="0.15">
      <c r="A500" s="190">
        <v>2832</v>
      </c>
      <c r="B500" s="100" t="s">
        <v>371</v>
      </c>
      <c r="C500" s="100">
        <v>3</v>
      </c>
      <c r="D500" s="100">
        <v>2</v>
      </c>
      <c r="E500" s="215" t="s">
        <v>820</v>
      </c>
      <c r="F500" s="197"/>
      <c r="G500" s="161">
        <f t="shared" ref="G500:O500" si="404">G501</f>
        <v>0</v>
      </c>
      <c r="H500" s="161">
        <f t="shared" si="404"/>
        <v>0</v>
      </c>
      <c r="I500" s="161">
        <f t="shared" si="404"/>
        <v>0</v>
      </c>
      <c r="J500" s="161">
        <f t="shared" si="404"/>
        <v>0</v>
      </c>
      <c r="K500" s="161">
        <f t="shared" si="404"/>
        <v>0</v>
      </c>
      <c r="L500" s="161">
        <f t="shared" si="404"/>
        <v>0</v>
      </c>
      <c r="M500" s="391">
        <f t="shared" si="404"/>
        <v>0</v>
      </c>
      <c r="N500" s="391">
        <f t="shared" si="404"/>
        <v>0</v>
      </c>
      <c r="O500" s="391">
        <f t="shared" si="404"/>
        <v>0</v>
      </c>
      <c r="P500" s="162"/>
      <c r="Q500" s="162"/>
      <c r="R500" s="162"/>
      <c r="S500" s="161">
        <f t="shared" ref="S500:AA500" si="405">S501</f>
        <v>0</v>
      </c>
      <c r="T500" s="161">
        <f t="shared" si="405"/>
        <v>0</v>
      </c>
      <c r="U500" s="161">
        <f t="shared" si="405"/>
        <v>0</v>
      </c>
      <c r="V500" s="161">
        <f t="shared" si="405"/>
        <v>0</v>
      </c>
      <c r="W500" s="161">
        <f t="shared" si="405"/>
        <v>0</v>
      </c>
      <c r="X500" s="414">
        <f t="shared" si="405"/>
        <v>0</v>
      </c>
      <c r="Y500" s="161">
        <f t="shared" si="405"/>
        <v>0</v>
      </c>
      <c r="Z500" s="161">
        <f t="shared" si="405"/>
        <v>0</v>
      </c>
      <c r="AA500" s="414">
        <f t="shared" si="405"/>
        <v>0</v>
      </c>
      <c r="AB500" s="195"/>
    </row>
    <row r="501" spans="1:28" s="222" customFormat="1" ht="12.75" customHeight="1" x14ac:dyDescent="0.15">
      <c r="A501" s="261"/>
      <c r="B501" s="153"/>
      <c r="C501" s="153"/>
      <c r="D501" s="85"/>
      <c r="E501" s="262" t="s">
        <v>34</v>
      </c>
      <c r="F501" s="197">
        <v>4234</v>
      </c>
      <c r="G501" s="161">
        <f>H501+I501</f>
        <v>0</v>
      </c>
      <c r="H501" s="161"/>
      <c r="I501" s="161">
        <v>0</v>
      </c>
      <c r="J501" s="161">
        <f>K501+L501</f>
        <v>0</v>
      </c>
      <c r="K501" s="161">
        <v>0</v>
      </c>
      <c r="L501" s="161">
        <v>0</v>
      </c>
      <c r="M501" s="385">
        <f>N501+O501</f>
        <v>0</v>
      </c>
      <c r="N501" s="385">
        <v>0</v>
      </c>
      <c r="O501" s="385">
        <v>0</v>
      </c>
      <c r="P501" s="162"/>
      <c r="Q501" s="162"/>
      <c r="R501" s="162"/>
      <c r="S501" s="164">
        <f>T501+U501</f>
        <v>0</v>
      </c>
      <c r="T501" s="164">
        <v>0</v>
      </c>
      <c r="U501" s="164">
        <v>0</v>
      </c>
      <c r="V501" s="164">
        <f>W501+X501</f>
        <v>0</v>
      </c>
      <c r="W501" s="164">
        <v>0</v>
      </c>
      <c r="X501" s="327">
        <v>0</v>
      </c>
      <c r="Y501" s="164">
        <f>Z501+AA501</f>
        <v>0</v>
      </c>
      <c r="Z501" s="164">
        <v>0</v>
      </c>
      <c r="AA501" s="327">
        <v>0</v>
      </c>
      <c r="AB501" s="195"/>
    </row>
    <row r="502" spans="1:28" s="265" customFormat="1" ht="28.9" customHeight="1" x14ac:dyDescent="0.15">
      <c r="A502" s="291" t="s">
        <v>390</v>
      </c>
      <c r="B502" s="292" t="s">
        <v>371</v>
      </c>
      <c r="C502" s="292" t="s">
        <v>307</v>
      </c>
      <c r="D502" s="86" t="s">
        <v>264</v>
      </c>
      <c r="E502" s="263" t="s">
        <v>391</v>
      </c>
      <c r="F502" s="86"/>
      <c r="G502" s="86">
        <f>G504+G508+G510</f>
        <v>0</v>
      </c>
      <c r="H502" s="86">
        <f>H504+H508+H510</f>
        <v>0</v>
      </c>
      <c r="I502" s="86">
        <f>I504+I508+I510</f>
        <v>0</v>
      </c>
      <c r="J502" s="86">
        <f t="shared" ref="J502:O502" si="406">J504+J508+J510</f>
        <v>0</v>
      </c>
      <c r="K502" s="86">
        <f t="shared" si="406"/>
        <v>0</v>
      </c>
      <c r="L502" s="86">
        <f t="shared" si="406"/>
        <v>0</v>
      </c>
      <c r="M502" s="397">
        <f t="shared" si="406"/>
        <v>0</v>
      </c>
      <c r="N502" s="397">
        <f t="shared" si="406"/>
        <v>0</v>
      </c>
      <c r="O502" s="397">
        <f t="shared" si="406"/>
        <v>0</v>
      </c>
      <c r="P502" s="86"/>
      <c r="Q502" s="86"/>
      <c r="R502" s="86"/>
      <c r="S502" s="86">
        <f t="shared" ref="S502:AA502" si="407">S504+S508+S510</f>
        <v>0</v>
      </c>
      <c r="T502" s="86">
        <f t="shared" si="407"/>
        <v>0</v>
      </c>
      <c r="U502" s="86">
        <f t="shared" si="407"/>
        <v>0</v>
      </c>
      <c r="V502" s="86">
        <f t="shared" ref="V502:X502" si="408">V504+V508+V510</f>
        <v>0</v>
      </c>
      <c r="W502" s="86">
        <f t="shared" si="408"/>
        <v>0</v>
      </c>
      <c r="X502" s="426">
        <f t="shared" si="408"/>
        <v>0</v>
      </c>
      <c r="Y502" s="86">
        <f t="shared" si="407"/>
        <v>0</v>
      </c>
      <c r="Z502" s="86">
        <f t="shared" si="407"/>
        <v>0</v>
      </c>
      <c r="AA502" s="426">
        <f t="shared" si="407"/>
        <v>0</v>
      </c>
      <c r="AB502" s="264"/>
    </row>
    <row r="503" spans="1:28" s="222" customFormat="1" ht="12.75" customHeight="1" x14ac:dyDescent="0.15">
      <c r="A503" s="261"/>
      <c r="B503" s="153"/>
      <c r="C503" s="153"/>
      <c r="D503" s="85"/>
      <c r="E503" s="262" t="s">
        <v>269</v>
      </c>
      <c r="F503" s="85"/>
      <c r="G503" s="85"/>
      <c r="H503" s="85"/>
      <c r="I503" s="85"/>
      <c r="J503" s="85"/>
      <c r="K503" s="85"/>
      <c r="L503" s="85"/>
      <c r="M503" s="399"/>
      <c r="N503" s="399"/>
      <c r="O503" s="399"/>
      <c r="P503" s="85"/>
      <c r="Q503" s="85"/>
      <c r="R503" s="85"/>
      <c r="S503" s="85"/>
      <c r="T503" s="85"/>
      <c r="U503" s="85"/>
      <c r="V503" s="85"/>
      <c r="W503" s="85"/>
      <c r="X503" s="428"/>
      <c r="Y503" s="85"/>
      <c r="Z503" s="85"/>
      <c r="AA503" s="428"/>
      <c r="AB503" s="195"/>
    </row>
    <row r="504" spans="1:28" s="288" customFormat="1" ht="12.75" customHeight="1" x14ac:dyDescent="0.15">
      <c r="A504" s="210" t="s">
        <v>392</v>
      </c>
      <c r="B504" s="211" t="s">
        <v>371</v>
      </c>
      <c r="C504" s="211" t="s">
        <v>307</v>
      </c>
      <c r="D504" s="211" t="s">
        <v>267</v>
      </c>
      <c r="E504" s="278" t="s">
        <v>393</v>
      </c>
      <c r="F504" s="279"/>
      <c r="G504" s="279">
        <f>G506</f>
        <v>0</v>
      </c>
      <c r="H504" s="279">
        <f>H506</f>
        <v>0</v>
      </c>
      <c r="I504" s="279">
        <f>I506</f>
        <v>0</v>
      </c>
      <c r="J504" s="279">
        <f t="shared" ref="J504:O504" si="409">J506</f>
        <v>0</v>
      </c>
      <c r="K504" s="279">
        <f t="shared" si="409"/>
        <v>0</v>
      </c>
      <c r="L504" s="279">
        <f t="shared" si="409"/>
        <v>0</v>
      </c>
      <c r="M504" s="400">
        <f t="shared" si="409"/>
        <v>0</v>
      </c>
      <c r="N504" s="400">
        <f t="shared" si="409"/>
        <v>0</v>
      </c>
      <c r="O504" s="400">
        <f t="shared" si="409"/>
        <v>0</v>
      </c>
      <c r="P504" s="279"/>
      <c r="Q504" s="279"/>
      <c r="R504" s="279"/>
      <c r="S504" s="279">
        <f t="shared" ref="S504:AA504" si="410">S506</f>
        <v>0</v>
      </c>
      <c r="T504" s="279">
        <f t="shared" si="410"/>
        <v>0</v>
      </c>
      <c r="U504" s="279">
        <f t="shared" si="410"/>
        <v>0</v>
      </c>
      <c r="V504" s="279">
        <f t="shared" ref="V504:X504" si="411">V506</f>
        <v>0</v>
      </c>
      <c r="W504" s="279">
        <f t="shared" si="411"/>
        <v>0</v>
      </c>
      <c r="X504" s="429">
        <f t="shared" si="411"/>
        <v>0</v>
      </c>
      <c r="Y504" s="279">
        <f t="shared" si="410"/>
        <v>0</v>
      </c>
      <c r="Z504" s="279">
        <f t="shared" si="410"/>
        <v>0</v>
      </c>
      <c r="AA504" s="429">
        <f t="shared" si="410"/>
        <v>0</v>
      </c>
      <c r="AB504" s="206"/>
    </row>
    <row r="505" spans="1:28" s="222" customFormat="1" ht="12.75" customHeight="1" x14ac:dyDescent="0.15">
      <c r="A505" s="261"/>
      <c r="B505" s="153"/>
      <c r="C505" s="153"/>
      <c r="D505" s="85"/>
      <c r="E505" s="262" t="s">
        <v>74</v>
      </c>
      <c r="F505" s="85"/>
      <c r="G505" s="85"/>
      <c r="H505" s="85"/>
      <c r="I505" s="85"/>
      <c r="J505" s="85"/>
      <c r="K505" s="85"/>
      <c r="L505" s="85"/>
      <c r="M505" s="399"/>
      <c r="N505" s="399"/>
      <c r="O505" s="399"/>
      <c r="P505" s="85"/>
      <c r="Q505" s="85"/>
      <c r="R505" s="85"/>
      <c r="S505" s="85"/>
      <c r="T505" s="85"/>
      <c r="U505" s="85"/>
      <c r="V505" s="85"/>
      <c r="W505" s="85"/>
      <c r="X505" s="428"/>
      <c r="Y505" s="85"/>
      <c r="Z505" s="85"/>
      <c r="AA505" s="428"/>
      <c r="AB505" s="195"/>
    </row>
    <row r="506" spans="1:28" s="194" customFormat="1" ht="18" customHeight="1" x14ac:dyDescent="0.15">
      <c r="A506" s="268"/>
      <c r="B506" s="239"/>
      <c r="C506" s="239"/>
      <c r="D506" s="269"/>
      <c r="E506" s="263" t="s">
        <v>802</v>
      </c>
      <c r="F506" s="86"/>
      <c r="G506" s="86">
        <f t="shared" ref="G506:AA506" si="412">G507</f>
        <v>0</v>
      </c>
      <c r="H506" s="86">
        <f t="shared" si="412"/>
        <v>0</v>
      </c>
      <c r="I506" s="86">
        <f t="shared" si="412"/>
        <v>0</v>
      </c>
      <c r="J506" s="86">
        <f t="shared" si="412"/>
        <v>0</v>
      </c>
      <c r="K506" s="86">
        <v>0</v>
      </c>
      <c r="L506" s="86">
        <f t="shared" si="412"/>
        <v>0</v>
      </c>
      <c r="M506" s="397">
        <f t="shared" si="412"/>
        <v>0</v>
      </c>
      <c r="N506" s="397">
        <f t="shared" si="412"/>
        <v>0</v>
      </c>
      <c r="O506" s="397">
        <f t="shared" si="412"/>
        <v>0</v>
      </c>
      <c r="P506" s="86"/>
      <c r="Q506" s="86"/>
      <c r="R506" s="86"/>
      <c r="S506" s="86">
        <f t="shared" si="412"/>
        <v>0</v>
      </c>
      <c r="T506" s="86">
        <f t="shared" si="412"/>
        <v>0</v>
      </c>
      <c r="U506" s="86">
        <f t="shared" si="412"/>
        <v>0</v>
      </c>
      <c r="V506" s="86">
        <f t="shared" si="412"/>
        <v>0</v>
      </c>
      <c r="W506" s="86">
        <f t="shared" si="412"/>
        <v>0</v>
      </c>
      <c r="X506" s="426">
        <f t="shared" si="412"/>
        <v>0</v>
      </c>
      <c r="Y506" s="86">
        <f t="shared" si="412"/>
        <v>0</v>
      </c>
      <c r="Z506" s="86">
        <f t="shared" si="412"/>
        <v>0</v>
      </c>
      <c r="AA506" s="426">
        <f t="shared" si="412"/>
        <v>0</v>
      </c>
      <c r="AB506" s="192"/>
    </row>
    <row r="507" spans="1:28" s="222" customFormat="1" ht="12.75" customHeight="1" x14ac:dyDescent="0.15">
      <c r="A507" s="261"/>
      <c r="B507" s="153"/>
      <c r="C507" s="153"/>
      <c r="D507" s="85"/>
      <c r="E507" s="262" t="s">
        <v>13</v>
      </c>
      <c r="F507" s="197">
        <v>4229</v>
      </c>
      <c r="G507" s="161">
        <f>H507+I507</f>
        <v>0</v>
      </c>
      <c r="H507" s="161">
        <v>0</v>
      </c>
      <c r="I507" s="161">
        <v>0</v>
      </c>
      <c r="J507" s="161">
        <f>K507+L507</f>
        <v>0</v>
      </c>
      <c r="K507" s="161">
        <v>0</v>
      </c>
      <c r="L507" s="161">
        <v>0</v>
      </c>
      <c r="M507" s="385">
        <f>N507+O507</f>
        <v>0</v>
      </c>
      <c r="N507" s="385">
        <v>0</v>
      </c>
      <c r="O507" s="385">
        <v>0</v>
      </c>
      <c r="P507" s="162"/>
      <c r="Q507" s="162"/>
      <c r="R507" s="162"/>
      <c r="S507" s="164">
        <f>T507+U507</f>
        <v>0</v>
      </c>
      <c r="T507" s="164">
        <v>0</v>
      </c>
      <c r="U507" s="164">
        <v>0</v>
      </c>
      <c r="V507" s="164">
        <f>W507+X507</f>
        <v>0</v>
      </c>
      <c r="W507" s="164">
        <v>0</v>
      </c>
      <c r="X507" s="327">
        <v>0</v>
      </c>
      <c r="Y507" s="164">
        <f>Z507+AA507</f>
        <v>0</v>
      </c>
      <c r="Z507" s="164">
        <v>0</v>
      </c>
      <c r="AA507" s="327">
        <v>0</v>
      </c>
      <c r="AB507" s="195"/>
    </row>
    <row r="508" spans="1:28" s="288" customFormat="1" ht="24.6" customHeight="1" x14ac:dyDescent="0.15">
      <c r="A508" s="286">
        <v>2842</v>
      </c>
      <c r="B508" s="211" t="s">
        <v>371</v>
      </c>
      <c r="C508" s="211" t="s">
        <v>307</v>
      </c>
      <c r="D508" s="211">
        <v>2</v>
      </c>
      <c r="E508" s="209" t="s">
        <v>818</v>
      </c>
      <c r="F508" s="211"/>
      <c r="G508" s="281">
        <f t="shared" ref="G508:AA508" si="413">G509</f>
        <v>0</v>
      </c>
      <c r="H508" s="281">
        <f t="shared" si="413"/>
        <v>0</v>
      </c>
      <c r="I508" s="281">
        <f t="shared" si="413"/>
        <v>0</v>
      </c>
      <c r="J508" s="281">
        <f t="shared" si="413"/>
        <v>0</v>
      </c>
      <c r="K508" s="281">
        <f t="shared" si="413"/>
        <v>0</v>
      </c>
      <c r="L508" s="281">
        <f t="shared" si="413"/>
        <v>0</v>
      </c>
      <c r="M508" s="402">
        <f t="shared" si="413"/>
        <v>0</v>
      </c>
      <c r="N508" s="402">
        <f t="shared" si="413"/>
        <v>0</v>
      </c>
      <c r="O508" s="402">
        <f t="shared" si="413"/>
        <v>0</v>
      </c>
      <c r="P508" s="281"/>
      <c r="Q508" s="281"/>
      <c r="R508" s="281"/>
      <c r="S508" s="281">
        <f t="shared" si="413"/>
        <v>0</v>
      </c>
      <c r="T508" s="281">
        <f t="shared" si="413"/>
        <v>0</v>
      </c>
      <c r="U508" s="281">
        <f t="shared" si="413"/>
        <v>0</v>
      </c>
      <c r="V508" s="281">
        <f t="shared" si="413"/>
        <v>0</v>
      </c>
      <c r="W508" s="281">
        <f t="shared" si="413"/>
        <v>0</v>
      </c>
      <c r="X508" s="431">
        <f t="shared" si="413"/>
        <v>0</v>
      </c>
      <c r="Y508" s="281">
        <f t="shared" si="413"/>
        <v>0</v>
      </c>
      <c r="Z508" s="281">
        <f t="shared" si="413"/>
        <v>0</v>
      </c>
      <c r="AA508" s="431">
        <f t="shared" si="413"/>
        <v>0</v>
      </c>
      <c r="AB508" s="206"/>
    </row>
    <row r="509" spans="1:28" s="222" customFormat="1" ht="23.45" customHeight="1" x14ac:dyDescent="0.15">
      <c r="A509" s="261"/>
      <c r="B509" s="153"/>
      <c r="C509" s="153"/>
      <c r="D509" s="85"/>
      <c r="E509" s="262" t="s">
        <v>564</v>
      </c>
      <c r="F509" s="197">
        <v>4819</v>
      </c>
      <c r="G509" s="161">
        <f>H509+I509</f>
        <v>0</v>
      </c>
      <c r="H509" s="161"/>
      <c r="I509" s="161">
        <v>0</v>
      </c>
      <c r="J509" s="161">
        <f>K509+L509</f>
        <v>0</v>
      </c>
      <c r="K509" s="161">
        <v>0</v>
      </c>
      <c r="L509" s="161">
        <v>0</v>
      </c>
      <c r="M509" s="385">
        <f>N509+O509</f>
        <v>0</v>
      </c>
      <c r="N509" s="385">
        <v>0</v>
      </c>
      <c r="O509" s="385">
        <v>0</v>
      </c>
      <c r="P509" s="162"/>
      <c r="Q509" s="162"/>
      <c r="R509" s="162"/>
      <c r="S509" s="164">
        <f>T509+U509</f>
        <v>0</v>
      </c>
      <c r="T509" s="164">
        <f>'4'!M124</f>
        <v>0</v>
      </c>
      <c r="U509" s="164">
        <v>0</v>
      </c>
      <c r="V509" s="164">
        <f>W509+X509</f>
        <v>0</v>
      </c>
      <c r="W509" s="164">
        <f>'4'!M124</f>
        <v>0</v>
      </c>
      <c r="X509" s="327">
        <v>0</v>
      </c>
      <c r="Y509" s="164">
        <f>Z509+AA509</f>
        <v>0</v>
      </c>
      <c r="Z509" s="164">
        <f>'4'!P124</f>
        <v>0</v>
      </c>
      <c r="AA509" s="327">
        <v>0</v>
      </c>
      <c r="AB509" s="195"/>
    </row>
    <row r="510" spans="1:28" s="288" customFormat="1" ht="12.75" customHeight="1" x14ac:dyDescent="0.15">
      <c r="A510" s="210" t="s">
        <v>394</v>
      </c>
      <c r="B510" s="211" t="s">
        <v>371</v>
      </c>
      <c r="C510" s="211" t="s">
        <v>307</v>
      </c>
      <c r="D510" s="211" t="s">
        <v>273</v>
      </c>
      <c r="E510" s="278" t="s">
        <v>395</v>
      </c>
      <c r="F510" s="279"/>
      <c r="G510" s="279">
        <f>G512</f>
        <v>0</v>
      </c>
      <c r="H510" s="279">
        <f>H512</f>
        <v>0</v>
      </c>
      <c r="I510" s="279">
        <f>I512</f>
        <v>0</v>
      </c>
      <c r="J510" s="279">
        <f t="shared" ref="J510:O510" si="414">J512</f>
        <v>0</v>
      </c>
      <c r="K510" s="279">
        <f t="shared" si="414"/>
        <v>0</v>
      </c>
      <c r="L510" s="279">
        <f t="shared" si="414"/>
        <v>0</v>
      </c>
      <c r="M510" s="400">
        <f t="shared" si="414"/>
        <v>0</v>
      </c>
      <c r="N510" s="400">
        <f t="shared" si="414"/>
        <v>0</v>
      </c>
      <c r="O510" s="400">
        <f t="shared" si="414"/>
        <v>0</v>
      </c>
      <c r="P510" s="279"/>
      <c r="Q510" s="279"/>
      <c r="R510" s="279"/>
      <c r="S510" s="279">
        <f t="shared" ref="S510:AA510" si="415">S512</f>
        <v>0</v>
      </c>
      <c r="T510" s="279">
        <f t="shared" si="415"/>
        <v>0</v>
      </c>
      <c r="U510" s="279">
        <f t="shared" si="415"/>
        <v>0</v>
      </c>
      <c r="V510" s="279">
        <f t="shared" ref="V510:X510" si="416">V512</f>
        <v>0</v>
      </c>
      <c r="W510" s="279">
        <f t="shared" si="416"/>
        <v>0</v>
      </c>
      <c r="X510" s="429">
        <f t="shared" si="416"/>
        <v>0</v>
      </c>
      <c r="Y510" s="279">
        <f t="shared" si="415"/>
        <v>0</v>
      </c>
      <c r="Z510" s="279">
        <f t="shared" si="415"/>
        <v>0</v>
      </c>
      <c r="AA510" s="429">
        <f t="shared" si="415"/>
        <v>0</v>
      </c>
      <c r="AB510" s="206"/>
    </row>
    <row r="511" spans="1:28" s="222" customFormat="1" ht="12.75" customHeight="1" x14ac:dyDescent="0.15">
      <c r="A511" s="261"/>
      <c r="B511" s="153"/>
      <c r="C511" s="153"/>
      <c r="D511" s="85"/>
      <c r="E511" s="262" t="s">
        <v>74</v>
      </c>
      <c r="F511" s="85"/>
      <c r="G511" s="85"/>
      <c r="H511" s="85"/>
      <c r="I511" s="85"/>
      <c r="J511" s="85"/>
      <c r="K511" s="85"/>
      <c r="L511" s="85"/>
      <c r="M511" s="399"/>
      <c r="N511" s="399"/>
      <c r="O511" s="399"/>
      <c r="P511" s="85"/>
      <c r="Q511" s="85"/>
      <c r="R511" s="85"/>
      <c r="S511" s="85"/>
      <c r="T511" s="85"/>
      <c r="U511" s="85"/>
      <c r="V511" s="85"/>
      <c r="W511" s="85"/>
      <c r="X511" s="428"/>
      <c r="Y511" s="85"/>
      <c r="Z511" s="85"/>
      <c r="AA511" s="428"/>
      <c r="AB511" s="195"/>
    </row>
    <row r="512" spans="1:28" s="194" customFormat="1" ht="18" customHeight="1" x14ac:dyDescent="0.15">
      <c r="A512" s="268"/>
      <c r="B512" s="239"/>
      <c r="C512" s="239"/>
      <c r="D512" s="269"/>
      <c r="E512" s="263" t="s">
        <v>803</v>
      </c>
      <c r="F512" s="86"/>
      <c r="G512" s="86">
        <f t="shared" ref="G512:AA512" si="417">G513</f>
        <v>0</v>
      </c>
      <c r="H512" s="86">
        <f t="shared" si="417"/>
        <v>0</v>
      </c>
      <c r="I512" s="86">
        <f t="shared" si="417"/>
        <v>0</v>
      </c>
      <c r="J512" s="86">
        <f t="shared" si="417"/>
        <v>0</v>
      </c>
      <c r="K512" s="86">
        <f t="shared" si="417"/>
        <v>0</v>
      </c>
      <c r="L512" s="86">
        <f t="shared" si="417"/>
        <v>0</v>
      </c>
      <c r="M512" s="397">
        <f t="shared" si="417"/>
        <v>0</v>
      </c>
      <c r="N512" s="397">
        <f t="shared" si="417"/>
        <v>0</v>
      </c>
      <c r="O512" s="397">
        <f t="shared" si="417"/>
        <v>0</v>
      </c>
      <c r="P512" s="86"/>
      <c r="Q512" s="86"/>
      <c r="R512" s="86"/>
      <c r="S512" s="86">
        <f t="shared" si="417"/>
        <v>0</v>
      </c>
      <c r="T512" s="86">
        <f t="shared" si="417"/>
        <v>0</v>
      </c>
      <c r="U512" s="86">
        <f t="shared" si="417"/>
        <v>0</v>
      </c>
      <c r="V512" s="86">
        <f t="shared" si="417"/>
        <v>0</v>
      </c>
      <c r="W512" s="86">
        <f t="shared" si="417"/>
        <v>0</v>
      </c>
      <c r="X512" s="426">
        <f t="shared" si="417"/>
        <v>0</v>
      </c>
      <c r="Y512" s="86">
        <f t="shared" si="417"/>
        <v>0</v>
      </c>
      <c r="Z512" s="86">
        <f t="shared" si="417"/>
        <v>0</v>
      </c>
      <c r="AA512" s="426">
        <f t="shared" si="417"/>
        <v>0</v>
      </c>
      <c r="AB512" s="192"/>
    </row>
    <row r="513" spans="1:28" s="222" customFormat="1" ht="22.15" customHeight="1" x14ac:dyDescent="0.15">
      <c r="A513" s="261"/>
      <c r="B513" s="153"/>
      <c r="C513" s="153"/>
      <c r="D513" s="85"/>
      <c r="E513" s="262" t="s">
        <v>564</v>
      </c>
      <c r="F513" s="197" t="s">
        <v>565</v>
      </c>
      <c r="G513" s="161">
        <f>H513+I513</f>
        <v>0</v>
      </c>
      <c r="H513" s="161">
        <v>0</v>
      </c>
      <c r="I513" s="161">
        <v>0</v>
      </c>
      <c r="J513" s="161">
        <f>K513+L513</f>
        <v>0</v>
      </c>
      <c r="K513" s="161">
        <v>0</v>
      </c>
      <c r="L513" s="161">
        <v>0</v>
      </c>
      <c r="M513" s="385">
        <f>N513+O513</f>
        <v>0</v>
      </c>
      <c r="N513" s="385">
        <v>0</v>
      </c>
      <c r="O513" s="385">
        <v>0</v>
      </c>
      <c r="P513" s="162"/>
      <c r="Q513" s="162"/>
      <c r="R513" s="162"/>
      <c r="S513" s="164">
        <f>T513+U513</f>
        <v>0</v>
      </c>
      <c r="T513" s="164">
        <v>0</v>
      </c>
      <c r="U513" s="164">
        <v>0</v>
      </c>
      <c r="V513" s="164">
        <f>W513+X513</f>
        <v>0</v>
      </c>
      <c r="W513" s="164">
        <v>0</v>
      </c>
      <c r="X513" s="327">
        <v>0</v>
      </c>
      <c r="Y513" s="164">
        <f>Z513+AA513</f>
        <v>0</v>
      </c>
      <c r="Z513" s="164">
        <v>0</v>
      </c>
      <c r="AA513" s="327">
        <v>0</v>
      </c>
      <c r="AB513" s="195"/>
    </row>
    <row r="514" spans="1:28" s="288" customFormat="1" ht="22.15" customHeight="1" x14ac:dyDescent="0.15">
      <c r="A514" s="210">
        <v>2860</v>
      </c>
      <c r="B514" s="211" t="s">
        <v>371</v>
      </c>
      <c r="C514" s="211">
        <v>6</v>
      </c>
      <c r="D514" s="211">
        <v>0</v>
      </c>
      <c r="E514" s="202" t="s">
        <v>30</v>
      </c>
      <c r="F514" s="211"/>
      <c r="G514" s="281">
        <f t="shared" ref="G514:AA514" si="418">G515</f>
        <v>0</v>
      </c>
      <c r="H514" s="281">
        <f t="shared" si="418"/>
        <v>0</v>
      </c>
      <c r="I514" s="281">
        <f t="shared" si="418"/>
        <v>0</v>
      </c>
      <c r="J514" s="281">
        <f t="shared" si="418"/>
        <v>0</v>
      </c>
      <c r="K514" s="281">
        <f t="shared" si="418"/>
        <v>0</v>
      </c>
      <c r="L514" s="281">
        <f t="shared" si="418"/>
        <v>0</v>
      </c>
      <c r="M514" s="402">
        <f t="shared" si="418"/>
        <v>0</v>
      </c>
      <c r="N514" s="402">
        <f t="shared" si="418"/>
        <v>0</v>
      </c>
      <c r="O514" s="402">
        <f t="shared" si="418"/>
        <v>0</v>
      </c>
      <c r="P514" s="281"/>
      <c r="Q514" s="281"/>
      <c r="R514" s="281"/>
      <c r="S514" s="281">
        <f t="shared" si="418"/>
        <v>0</v>
      </c>
      <c r="T514" s="281">
        <f t="shared" si="418"/>
        <v>0</v>
      </c>
      <c r="U514" s="281">
        <f t="shared" si="418"/>
        <v>0</v>
      </c>
      <c r="V514" s="281">
        <f t="shared" si="418"/>
        <v>0</v>
      </c>
      <c r="W514" s="281">
        <f t="shared" si="418"/>
        <v>0</v>
      </c>
      <c r="X514" s="431">
        <f t="shared" si="418"/>
        <v>0</v>
      </c>
      <c r="Y514" s="281">
        <f t="shared" si="418"/>
        <v>0</v>
      </c>
      <c r="Z514" s="281">
        <f t="shared" si="418"/>
        <v>0</v>
      </c>
      <c r="AA514" s="431">
        <f t="shared" si="418"/>
        <v>0</v>
      </c>
      <c r="AB514" s="206"/>
    </row>
    <row r="515" spans="1:28" s="222" customFormat="1" ht="25.15" customHeight="1" x14ac:dyDescent="0.15">
      <c r="A515" s="196">
        <v>2891</v>
      </c>
      <c r="B515" s="197" t="s">
        <v>371</v>
      </c>
      <c r="C515" s="197">
        <v>6</v>
      </c>
      <c r="D515" s="197">
        <v>1</v>
      </c>
      <c r="E515" s="215" t="s">
        <v>30</v>
      </c>
      <c r="F515" s="197"/>
      <c r="G515" s="161">
        <f t="shared" ref="G515:O515" si="419">G516+G517+G518</f>
        <v>0</v>
      </c>
      <c r="H515" s="161">
        <f t="shared" si="419"/>
        <v>0</v>
      </c>
      <c r="I515" s="161">
        <f t="shared" si="419"/>
        <v>0</v>
      </c>
      <c r="J515" s="161">
        <f t="shared" si="419"/>
        <v>0</v>
      </c>
      <c r="K515" s="161">
        <v>0</v>
      </c>
      <c r="L515" s="161">
        <f t="shared" si="419"/>
        <v>0</v>
      </c>
      <c r="M515" s="391">
        <f t="shared" si="419"/>
        <v>0</v>
      </c>
      <c r="N515" s="391">
        <f t="shared" si="419"/>
        <v>0</v>
      </c>
      <c r="O515" s="391">
        <f t="shared" si="419"/>
        <v>0</v>
      </c>
      <c r="P515" s="162"/>
      <c r="Q515" s="162"/>
      <c r="R515" s="162"/>
      <c r="S515" s="161">
        <f t="shared" ref="S515:X515" si="420">S516+S517+S518</f>
        <v>0</v>
      </c>
      <c r="T515" s="161">
        <f t="shared" si="420"/>
        <v>0</v>
      </c>
      <c r="U515" s="161">
        <f t="shared" si="420"/>
        <v>0</v>
      </c>
      <c r="V515" s="161">
        <f t="shared" si="420"/>
        <v>0</v>
      </c>
      <c r="W515" s="161">
        <f t="shared" si="420"/>
        <v>0</v>
      </c>
      <c r="X515" s="414">
        <f t="shared" si="420"/>
        <v>0</v>
      </c>
      <c r="Y515" s="161">
        <f t="shared" ref="Y515:AA515" si="421">Y516+Y517+Y518</f>
        <v>0</v>
      </c>
      <c r="Z515" s="161">
        <f t="shared" si="421"/>
        <v>0</v>
      </c>
      <c r="AA515" s="414">
        <f t="shared" si="421"/>
        <v>0</v>
      </c>
      <c r="AB515" s="195"/>
    </row>
    <row r="516" spans="1:28" s="222" customFormat="1" ht="22.15" customHeight="1" x14ac:dyDescent="0.15">
      <c r="A516" s="196"/>
      <c r="B516" s="197"/>
      <c r="C516" s="197"/>
      <c r="D516" s="197"/>
      <c r="E516" s="262" t="s">
        <v>524</v>
      </c>
      <c r="F516" s="197" t="s">
        <v>525</v>
      </c>
      <c r="G516" s="161">
        <f>H516+I516</f>
        <v>0</v>
      </c>
      <c r="H516" s="161"/>
      <c r="I516" s="161">
        <v>0</v>
      </c>
      <c r="J516" s="161">
        <f>K516+L516</f>
        <v>0</v>
      </c>
      <c r="K516" s="161">
        <v>0</v>
      </c>
      <c r="L516" s="161">
        <v>0</v>
      </c>
      <c r="M516" s="385">
        <f>N516+O516</f>
        <v>0</v>
      </c>
      <c r="N516" s="385">
        <v>0</v>
      </c>
      <c r="O516" s="385">
        <v>0</v>
      </c>
      <c r="P516" s="162"/>
      <c r="Q516" s="162"/>
      <c r="R516" s="162"/>
      <c r="S516" s="164">
        <f>T516+U516</f>
        <v>0</v>
      </c>
      <c r="T516" s="164">
        <v>0</v>
      </c>
      <c r="U516" s="164">
        <v>0</v>
      </c>
      <c r="V516" s="164">
        <f>W516+X516</f>
        <v>0</v>
      </c>
      <c r="W516" s="164">
        <v>0</v>
      </c>
      <c r="X516" s="327">
        <v>0</v>
      </c>
      <c r="Y516" s="164">
        <f>Z516+AA516</f>
        <v>0</v>
      </c>
      <c r="Z516" s="164">
        <v>0</v>
      </c>
      <c r="AA516" s="327">
        <v>0</v>
      </c>
      <c r="AB516" s="195"/>
    </row>
    <row r="517" spans="1:28" s="222" customFormat="1" ht="22.15" customHeight="1" x14ac:dyDescent="0.15">
      <c r="A517" s="261"/>
      <c r="B517" s="153"/>
      <c r="C517" s="153"/>
      <c r="D517" s="85"/>
      <c r="E517" s="271" t="s">
        <v>536</v>
      </c>
      <c r="F517" s="100" t="s">
        <v>537</v>
      </c>
      <c r="G517" s="161">
        <f>H517+I517</f>
        <v>0</v>
      </c>
      <c r="H517" s="161"/>
      <c r="I517" s="161">
        <v>0</v>
      </c>
      <c r="J517" s="161">
        <f>K517+L517</f>
        <v>0</v>
      </c>
      <c r="K517" s="161">
        <v>0</v>
      </c>
      <c r="L517" s="161">
        <v>0</v>
      </c>
      <c r="M517" s="385">
        <f>N517+O517</f>
        <v>0</v>
      </c>
      <c r="N517" s="385">
        <v>0</v>
      </c>
      <c r="O517" s="385">
        <v>0</v>
      </c>
      <c r="P517" s="162"/>
      <c r="Q517" s="162"/>
      <c r="R517" s="162"/>
      <c r="S517" s="164">
        <f>T517+U517</f>
        <v>0</v>
      </c>
      <c r="T517" s="164">
        <v>0</v>
      </c>
      <c r="U517" s="164">
        <v>0</v>
      </c>
      <c r="V517" s="164">
        <f>W517+X517</f>
        <v>0</v>
      </c>
      <c r="W517" s="164">
        <v>0</v>
      </c>
      <c r="X517" s="327">
        <v>0</v>
      </c>
      <c r="Y517" s="164">
        <f>Z517+AA517</f>
        <v>0</v>
      </c>
      <c r="Z517" s="164">
        <v>0</v>
      </c>
      <c r="AA517" s="327">
        <v>0</v>
      </c>
      <c r="AB517" s="195"/>
    </row>
    <row r="518" spans="1:28" s="222" customFormat="1" ht="22.15" customHeight="1" x14ac:dyDescent="0.15">
      <c r="A518" s="261"/>
      <c r="B518" s="153"/>
      <c r="C518" s="153"/>
      <c r="D518" s="85"/>
      <c r="E518" s="276" t="s">
        <v>37</v>
      </c>
      <c r="F518" s="100">
        <v>5132</v>
      </c>
      <c r="G518" s="161">
        <f>H518+I518</f>
        <v>0</v>
      </c>
      <c r="H518" s="161">
        <v>0</v>
      </c>
      <c r="I518" s="161">
        <v>0</v>
      </c>
      <c r="J518" s="296">
        <f>K518+L518</f>
        <v>0</v>
      </c>
      <c r="K518" s="296">
        <v>0</v>
      </c>
      <c r="L518" s="296">
        <v>0</v>
      </c>
      <c r="M518" s="385">
        <f>N518+O518</f>
        <v>0</v>
      </c>
      <c r="N518" s="385">
        <v>0</v>
      </c>
      <c r="O518" s="385">
        <v>0</v>
      </c>
      <c r="P518" s="162"/>
      <c r="Q518" s="162"/>
      <c r="R518" s="162"/>
      <c r="S518" s="164">
        <f>T518+U518</f>
        <v>0</v>
      </c>
      <c r="T518" s="164">
        <v>0</v>
      </c>
      <c r="U518" s="164">
        <v>0</v>
      </c>
      <c r="V518" s="164">
        <f>W518+X518</f>
        <v>0</v>
      </c>
      <c r="W518" s="164">
        <v>0</v>
      </c>
      <c r="X518" s="327">
        <v>0</v>
      </c>
      <c r="Y518" s="164">
        <f>Z518+AA518</f>
        <v>0</v>
      </c>
      <c r="Z518" s="164">
        <v>0</v>
      </c>
      <c r="AA518" s="327">
        <v>0</v>
      </c>
      <c r="AB518" s="195"/>
    </row>
    <row r="519" spans="1:28" s="265" customFormat="1" ht="18.600000000000001" customHeight="1" x14ac:dyDescent="0.15">
      <c r="A519" s="291" t="s">
        <v>396</v>
      </c>
      <c r="B519" s="292" t="s">
        <v>397</v>
      </c>
      <c r="C519" s="292" t="s">
        <v>264</v>
      </c>
      <c r="D519" s="86" t="s">
        <v>264</v>
      </c>
      <c r="E519" s="263" t="s">
        <v>398</v>
      </c>
      <c r="F519" s="86"/>
      <c r="G519" s="86">
        <f>G521+G541+G551+G567</f>
        <v>29069</v>
      </c>
      <c r="H519" s="86">
        <f>H521+H541+H551+H567</f>
        <v>0</v>
      </c>
      <c r="I519" s="86">
        <f>I521+I541+I551+I567</f>
        <v>29069</v>
      </c>
      <c r="J519" s="86">
        <f t="shared" ref="J519:O519" si="422">J521+J541+J551+J567</f>
        <v>165700</v>
      </c>
      <c r="K519" s="86">
        <f t="shared" si="422"/>
        <v>138500</v>
      </c>
      <c r="L519" s="86">
        <f t="shared" si="422"/>
        <v>27200</v>
      </c>
      <c r="M519" s="397">
        <f t="shared" si="422"/>
        <v>138500</v>
      </c>
      <c r="N519" s="397">
        <f t="shared" si="422"/>
        <v>138500</v>
      </c>
      <c r="O519" s="397">
        <f t="shared" si="422"/>
        <v>0</v>
      </c>
      <c r="P519" s="86"/>
      <c r="Q519" s="86"/>
      <c r="R519" s="86"/>
      <c r="S519" s="86">
        <f t="shared" ref="S519:AA519" si="423">S521+S541+S551+S567</f>
        <v>138500</v>
      </c>
      <c r="T519" s="86">
        <f t="shared" si="423"/>
        <v>138500</v>
      </c>
      <c r="U519" s="86">
        <f t="shared" si="423"/>
        <v>0</v>
      </c>
      <c r="V519" s="86">
        <f t="shared" ref="V519:X519" si="424">V521+V541+V551+V567</f>
        <v>138500</v>
      </c>
      <c r="W519" s="86">
        <f t="shared" si="424"/>
        <v>138500</v>
      </c>
      <c r="X519" s="426">
        <f t="shared" si="424"/>
        <v>0</v>
      </c>
      <c r="Y519" s="86">
        <f t="shared" si="423"/>
        <v>138500</v>
      </c>
      <c r="Z519" s="86">
        <f t="shared" si="423"/>
        <v>138500</v>
      </c>
      <c r="AA519" s="426">
        <f t="shared" si="423"/>
        <v>0</v>
      </c>
      <c r="AB519" s="264"/>
    </row>
    <row r="520" spans="1:28" s="222" customFormat="1" ht="12.75" customHeight="1" x14ac:dyDescent="0.15">
      <c r="A520" s="261"/>
      <c r="B520" s="153"/>
      <c r="C520" s="153"/>
      <c r="D520" s="85"/>
      <c r="E520" s="262" t="s">
        <v>74</v>
      </c>
      <c r="F520" s="85"/>
      <c r="G520" s="85"/>
      <c r="H520" s="85"/>
      <c r="I520" s="85"/>
      <c r="J520" s="85"/>
      <c r="K520" s="85"/>
      <c r="L520" s="85"/>
      <c r="M520" s="399"/>
      <c r="N520" s="399"/>
      <c r="O520" s="399"/>
      <c r="P520" s="85"/>
      <c r="Q520" s="85"/>
      <c r="R520" s="85"/>
      <c r="S520" s="85"/>
      <c r="T520" s="85"/>
      <c r="U520" s="85"/>
      <c r="V520" s="85"/>
      <c r="W520" s="85"/>
      <c r="X520" s="428"/>
      <c r="Y520" s="85"/>
      <c r="Z520" s="85"/>
      <c r="AA520" s="428"/>
      <c r="AB520" s="195"/>
    </row>
    <row r="521" spans="1:28" s="194" customFormat="1" ht="23.45" customHeight="1" x14ac:dyDescent="0.15">
      <c r="A521" s="268" t="s">
        <v>399</v>
      </c>
      <c r="B521" s="239" t="s">
        <v>397</v>
      </c>
      <c r="C521" s="239" t="s">
        <v>267</v>
      </c>
      <c r="D521" s="269" t="s">
        <v>264</v>
      </c>
      <c r="E521" s="263" t="s">
        <v>400</v>
      </c>
      <c r="F521" s="86"/>
      <c r="G521" s="86">
        <f>G523</f>
        <v>29069</v>
      </c>
      <c r="H521" s="86">
        <f>H523</f>
        <v>0</v>
      </c>
      <c r="I521" s="86">
        <f>I523</f>
        <v>29069</v>
      </c>
      <c r="J521" s="86">
        <f t="shared" ref="J521:O521" si="425">J523</f>
        <v>101500</v>
      </c>
      <c r="K521" s="86">
        <f t="shared" si="425"/>
        <v>101500</v>
      </c>
      <c r="L521" s="86">
        <f t="shared" si="425"/>
        <v>0</v>
      </c>
      <c r="M521" s="397">
        <f t="shared" si="425"/>
        <v>101500</v>
      </c>
      <c r="N521" s="397">
        <f t="shared" si="425"/>
        <v>101500</v>
      </c>
      <c r="O521" s="397">
        <f t="shared" si="425"/>
        <v>0</v>
      </c>
      <c r="P521" s="86"/>
      <c r="Q521" s="86"/>
      <c r="R521" s="86"/>
      <c r="S521" s="86">
        <f t="shared" ref="S521:AA521" si="426">S523</f>
        <v>101500</v>
      </c>
      <c r="T521" s="86">
        <f t="shared" si="426"/>
        <v>101500</v>
      </c>
      <c r="U521" s="86">
        <f t="shared" si="426"/>
        <v>0</v>
      </c>
      <c r="V521" s="86">
        <f t="shared" ref="V521:X521" si="427">V523</f>
        <v>101500</v>
      </c>
      <c r="W521" s="86">
        <f t="shared" si="427"/>
        <v>101500</v>
      </c>
      <c r="X521" s="426">
        <f t="shared" si="427"/>
        <v>0</v>
      </c>
      <c r="Y521" s="86">
        <f t="shared" si="426"/>
        <v>101500</v>
      </c>
      <c r="Z521" s="86">
        <f t="shared" si="426"/>
        <v>101500</v>
      </c>
      <c r="AA521" s="426">
        <f t="shared" si="426"/>
        <v>0</v>
      </c>
      <c r="AB521" s="192"/>
    </row>
    <row r="522" spans="1:28" s="222" customFormat="1" ht="12.75" customHeight="1" x14ac:dyDescent="0.15">
      <c r="A522" s="261"/>
      <c r="B522" s="153"/>
      <c r="C522" s="153"/>
      <c r="D522" s="85"/>
      <c r="E522" s="262" t="s">
        <v>269</v>
      </c>
      <c r="F522" s="85"/>
      <c r="G522" s="85"/>
      <c r="H522" s="85"/>
      <c r="I522" s="85"/>
      <c r="J522" s="85"/>
      <c r="K522" s="85"/>
      <c r="L522" s="85"/>
      <c r="M522" s="393"/>
      <c r="N522" s="393"/>
      <c r="O522" s="393"/>
      <c r="P522" s="224"/>
      <c r="Q522" s="224"/>
      <c r="R522" s="224"/>
      <c r="S522" s="224"/>
      <c r="T522" s="224"/>
      <c r="U522" s="224"/>
      <c r="V522" s="224"/>
      <c r="W522" s="224"/>
      <c r="X522" s="423"/>
      <c r="Y522" s="224"/>
      <c r="Z522" s="224"/>
      <c r="AA522" s="423"/>
      <c r="AB522" s="195"/>
    </row>
    <row r="523" spans="1:28" s="222" customFormat="1" ht="12.75" customHeight="1" x14ac:dyDescent="0.15">
      <c r="A523" s="196" t="s">
        <v>401</v>
      </c>
      <c r="B523" s="197" t="s">
        <v>397</v>
      </c>
      <c r="C523" s="197" t="s">
        <v>267</v>
      </c>
      <c r="D523" s="197" t="s">
        <v>267</v>
      </c>
      <c r="E523" s="262" t="s">
        <v>402</v>
      </c>
      <c r="F523" s="85"/>
      <c r="G523" s="85">
        <f>G525+G529+G535+G539</f>
        <v>29069</v>
      </c>
      <c r="H523" s="85">
        <f>H525+H529+H535+H539</f>
        <v>0</v>
      </c>
      <c r="I523" s="85">
        <f>I525+I529+I535+I539</f>
        <v>29069</v>
      </c>
      <c r="J523" s="85">
        <f>K523+L523</f>
        <v>101500</v>
      </c>
      <c r="K523" s="85">
        <f>K525</f>
        <v>101500</v>
      </c>
      <c r="L523" s="85">
        <f>L525</f>
        <v>0</v>
      </c>
      <c r="M523" s="399">
        <f>M525</f>
        <v>101500</v>
      </c>
      <c r="N523" s="399">
        <f>N525</f>
        <v>101500</v>
      </c>
      <c r="O523" s="399">
        <f>O525</f>
        <v>0</v>
      </c>
      <c r="P523" s="162"/>
      <c r="Q523" s="162"/>
      <c r="R523" s="162"/>
      <c r="S523" s="85">
        <f t="shared" ref="S523:X523" si="428">S525</f>
        <v>101500</v>
      </c>
      <c r="T523" s="85">
        <f t="shared" si="428"/>
        <v>101500</v>
      </c>
      <c r="U523" s="85">
        <f t="shared" si="428"/>
        <v>0</v>
      </c>
      <c r="V523" s="85">
        <f t="shared" si="428"/>
        <v>101500</v>
      </c>
      <c r="W523" s="85">
        <f t="shared" si="428"/>
        <v>101500</v>
      </c>
      <c r="X523" s="428">
        <f t="shared" si="428"/>
        <v>0</v>
      </c>
      <c r="Y523" s="85">
        <f t="shared" ref="Y523:AA523" si="429">Y525</f>
        <v>101500</v>
      </c>
      <c r="Z523" s="85">
        <f t="shared" si="429"/>
        <v>101500</v>
      </c>
      <c r="AA523" s="428">
        <f t="shared" si="429"/>
        <v>0</v>
      </c>
      <c r="AB523" s="195"/>
    </row>
    <row r="524" spans="1:28" s="222" customFormat="1" ht="12.75" customHeight="1" x14ac:dyDescent="0.15">
      <c r="A524" s="261"/>
      <c r="B524" s="153"/>
      <c r="C524" s="153"/>
      <c r="D524" s="85"/>
      <c r="E524" s="262" t="s">
        <v>74</v>
      </c>
      <c r="F524" s="85"/>
      <c r="G524" s="85"/>
      <c r="H524" s="85"/>
      <c r="I524" s="85"/>
      <c r="J524" s="85"/>
      <c r="K524" s="85"/>
      <c r="L524" s="85"/>
      <c r="M524" s="393"/>
      <c r="N524" s="393"/>
      <c r="O524" s="393"/>
      <c r="P524" s="224"/>
      <c r="Q524" s="224"/>
      <c r="R524" s="224"/>
      <c r="S524" s="224"/>
      <c r="T524" s="224"/>
      <c r="U524" s="224"/>
      <c r="V524" s="224"/>
      <c r="W524" s="224"/>
      <c r="X524" s="423"/>
      <c r="Y524" s="224"/>
      <c r="Z524" s="224"/>
      <c r="AA524" s="423"/>
      <c r="AB524" s="195"/>
    </row>
    <row r="525" spans="1:28" s="194" customFormat="1" ht="15" customHeight="1" x14ac:dyDescent="0.15">
      <c r="A525" s="268"/>
      <c r="B525" s="239"/>
      <c r="C525" s="239"/>
      <c r="D525" s="269"/>
      <c r="E525" s="263" t="s">
        <v>804</v>
      </c>
      <c r="F525" s="86"/>
      <c r="G525" s="86">
        <f t="shared" ref="G525:O525" si="430">G526+G527+G528</f>
        <v>0</v>
      </c>
      <c r="H525" s="86">
        <f t="shared" si="430"/>
        <v>0</v>
      </c>
      <c r="I525" s="86">
        <f t="shared" si="430"/>
        <v>0</v>
      </c>
      <c r="J525" s="86">
        <f t="shared" si="430"/>
        <v>101500</v>
      </c>
      <c r="K525" s="86">
        <f t="shared" si="430"/>
        <v>101500</v>
      </c>
      <c r="L525" s="86">
        <f t="shared" si="430"/>
        <v>0</v>
      </c>
      <c r="M525" s="397">
        <f t="shared" si="430"/>
        <v>101500</v>
      </c>
      <c r="N525" s="397">
        <f t="shared" si="430"/>
        <v>101500</v>
      </c>
      <c r="O525" s="397">
        <f t="shared" si="430"/>
        <v>0</v>
      </c>
      <c r="P525" s="86"/>
      <c r="Q525" s="86"/>
      <c r="R525" s="86"/>
      <c r="S525" s="86">
        <f t="shared" ref="S525:AA525" si="431">S526+S527+S528</f>
        <v>101500</v>
      </c>
      <c r="T525" s="86">
        <f t="shared" si="431"/>
        <v>101500</v>
      </c>
      <c r="U525" s="86">
        <f t="shared" si="431"/>
        <v>0</v>
      </c>
      <c r="V525" s="86">
        <f t="shared" ref="V525:X525" si="432">V526+V527+V528</f>
        <v>101500</v>
      </c>
      <c r="W525" s="86">
        <f t="shared" si="432"/>
        <v>101500</v>
      </c>
      <c r="X525" s="426">
        <f t="shared" si="432"/>
        <v>0</v>
      </c>
      <c r="Y525" s="86">
        <f t="shared" si="431"/>
        <v>101500</v>
      </c>
      <c r="Z525" s="86">
        <f t="shared" si="431"/>
        <v>101500</v>
      </c>
      <c r="AA525" s="426">
        <f t="shared" si="431"/>
        <v>0</v>
      </c>
      <c r="AB525" s="192"/>
    </row>
    <row r="526" spans="1:28" s="222" customFormat="1" ht="22.15" customHeight="1" x14ac:dyDescent="0.15">
      <c r="A526" s="261"/>
      <c r="B526" s="153"/>
      <c r="C526" s="153"/>
      <c r="D526" s="85"/>
      <c r="E526" s="271" t="s">
        <v>536</v>
      </c>
      <c r="F526" s="100" t="s">
        <v>537</v>
      </c>
      <c r="G526" s="161">
        <f>H526+I526</f>
        <v>0</v>
      </c>
      <c r="H526" s="161"/>
      <c r="I526" s="161">
        <v>0</v>
      </c>
      <c r="J526" s="161">
        <f>K526+L526</f>
        <v>101500</v>
      </c>
      <c r="K526" s="161">
        <v>101500</v>
      </c>
      <c r="L526" s="161">
        <v>0</v>
      </c>
      <c r="M526" s="385">
        <f>N526+O526</f>
        <v>101500</v>
      </c>
      <c r="N526" s="385">
        <v>101500</v>
      </c>
      <c r="O526" s="385">
        <v>0</v>
      </c>
      <c r="P526" s="162"/>
      <c r="Q526" s="162"/>
      <c r="R526" s="162"/>
      <c r="S526" s="164">
        <f>T526+U526</f>
        <v>101500</v>
      </c>
      <c r="T526" s="164">
        <f>'4'!S132-'8'!T528</f>
        <v>101500</v>
      </c>
      <c r="U526" s="164">
        <v>0</v>
      </c>
      <c r="V526" s="164">
        <f>W526+X526</f>
        <v>101500</v>
      </c>
      <c r="W526" s="164">
        <f>'4'!V132-'8'!W528</f>
        <v>101500</v>
      </c>
      <c r="X526" s="327">
        <v>0</v>
      </c>
      <c r="Y526" s="164">
        <f>Z526+AA526</f>
        <v>101500</v>
      </c>
      <c r="Z526" s="164">
        <f>'4'!Y132-'8'!Z528</f>
        <v>101500</v>
      </c>
      <c r="AA526" s="327">
        <v>0</v>
      </c>
      <c r="AB526" s="195"/>
    </row>
    <row r="527" spans="1:28" s="222" customFormat="1" ht="12.75" customHeight="1" x14ac:dyDescent="0.15">
      <c r="A527" s="261"/>
      <c r="B527" s="153"/>
      <c r="C527" s="153"/>
      <c r="D527" s="85"/>
      <c r="E527" s="262" t="s">
        <v>510</v>
      </c>
      <c r="F527" s="197" t="s">
        <v>511</v>
      </c>
      <c r="G527" s="161">
        <f>H527+I527</f>
        <v>0</v>
      </c>
      <c r="H527" s="161">
        <v>0</v>
      </c>
      <c r="I527" s="161">
        <v>0</v>
      </c>
      <c r="J527" s="161">
        <f>K527+L527</f>
        <v>0</v>
      </c>
      <c r="K527" s="161">
        <v>0</v>
      </c>
      <c r="L527" s="161">
        <v>0</v>
      </c>
      <c r="M527" s="385">
        <f>N527+O527</f>
        <v>0</v>
      </c>
      <c r="N527" s="385">
        <v>0</v>
      </c>
      <c r="O527" s="385">
        <v>0</v>
      </c>
      <c r="P527" s="162"/>
      <c r="Q527" s="162"/>
      <c r="R527" s="162"/>
      <c r="S527" s="164">
        <f>T527+U527</f>
        <v>0</v>
      </c>
      <c r="T527" s="164">
        <v>0</v>
      </c>
      <c r="U527" s="164">
        <v>0</v>
      </c>
      <c r="V527" s="164">
        <f>W527+X527</f>
        <v>0</v>
      </c>
      <c r="W527" s="164">
        <v>0</v>
      </c>
      <c r="X527" s="327">
        <v>0</v>
      </c>
      <c r="Y527" s="164">
        <f>Z527+AA527</f>
        <v>0</v>
      </c>
      <c r="Z527" s="164">
        <v>0</v>
      </c>
      <c r="AA527" s="327">
        <v>0</v>
      </c>
      <c r="AB527" s="195"/>
    </row>
    <row r="528" spans="1:28" s="222" customFormat="1" ht="22.15" customHeight="1" x14ac:dyDescent="0.15">
      <c r="A528" s="261"/>
      <c r="B528" s="153"/>
      <c r="C528" s="153"/>
      <c r="D528" s="85"/>
      <c r="E528" s="262" t="s">
        <v>524</v>
      </c>
      <c r="F528" s="197" t="s">
        <v>525</v>
      </c>
      <c r="G528" s="161">
        <f>H528+I528</f>
        <v>0</v>
      </c>
      <c r="H528" s="161"/>
      <c r="I528" s="161">
        <v>0</v>
      </c>
      <c r="J528" s="161">
        <f>K528+L528</f>
        <v>0</v>
      </c>
      <c r="K528" s="161">
        <v>0</v>
      </c>
      <c r="L528" s="161">
        <v>0</v>
      </c>
      <c r="M528" s="385">
        <f>N528+O528</f>
        <v>0</v>
      </c>
      <c r="N528" s="385">
        <v>0</v>
      </c>
      <c r="O528" s="385">
        <v>0</v>
      </c>
      <c r="P528" s="162"/>
      <c r="Q528" s="162"/>
      <c r="R528" s="162"/>
      <c r="S528" s="164">
        <f>T528+U528</f>
        <v>0</v>
      </c>
      <c r="T528" s="164">
        <v>0</v>
      </c>
      <c r="U528" s="164">
        <v>0</v>
      </c>
      <c r="V528" s="164">
        <f>W528+X528</f>
        <v>0</v>
      </c>
      <c r="W528" s="164">
        <v>0</v>
      </c>
      <c r="X528" s="327">
        <v>0</v>
      </c>
      <c r="Y528" s="164">
        <f>Z528+AA528</f>
        <v>0</v>
      </c>
      <c r="Z528" s="164">
        <v>0</v>
      </c>
      <c r="AA528" s="327">
        <v>0</v>
      </c>
      <c r="AB528" s="195"/>
    </row>
    <row r="529" spans="1:28" s="194" customFormat="1" ht="35.450000000000003" customHeight="1" x14ac:dyDescent="0.15">
      <c r="A529" s="268"/>
      <c r="B529" s="239"/>
      <c r="C529" s="239"/>
      <c r="D529" s="269"/>
      <c r="E529" s="263" t="s">
        <v>805</v>
      </c>
      <c r="F529" s="86"/>
      <c r="G529" s="86">
        <f t="shared" ref="G529:O529" si="433">SUM(G530:G534)</f>
        <v>29069</v>
      </c>
      <c r="H529" s="86">
        <f t="shared" si="433"/>
        <v>0</v>
      </c>
      <c r="I529" s="86">
        <f t="shared" si="433"/>
        <v>29069</v>
      </c>
      <c r="J529" s="86">
        <f t="shared" si="433"/>
        <v>0</v>
      </c>
      <c r="K529" s="86">
        <f t="shared" si="433"/>
        <v>0</v>
      </c>
      <c r="L529" s="86">
        <f t="shared" si="433"/>
        <v>0</v>
      </c>
      <c r="M529" s="397">
        <f t="shared" si="433"/>
        <v>0</v>
      </c>
      <c r="N529" s="397">
        <f t="shared" si="433"/>
        <v>0</v>
      </c>
      <c r="O529" s="397">
        <f t="shared" si="433"/>
        <v>0</v>
      </c>
      <c r="P529" s="86"/>
      <c r="Q529" s="86"/>
      <c r="R529" s="86"/>
      <c r="S529" s="86">
        <f t="shared" ref="S529:AA529" si="434">SUM(S530:S534)</f>
        <v>0</v>
      </c>
      <c r="T529" s="86">
        <f t="shared" si="434"/>
        <v>0</v>
      </c>
      <c r="U529" s="86">
        <f t="shared" si="434"/>
        <v>0</v>
      </c>
      <c r="V529" s="86">
        <f t="shared" ref="V529:X529" si="435">SUM(V530:V534)</f>
        <v>0</v>
      </c>
      <c r="W529" s="86">
        <f t="shared" si="435"/>
        <v>0</v>
      </c>
      <c r="X529" s="426">
        <f t="shared" si="435"/>
        <v>0</v>
      </c>
      <c r="Y529" s="86">
        <f t="shared" si="434"/>
        <v>0</v>
      </c>
      <c r="Z529" s="86">
        <f t="shared" si="434"/>
        <v>0</v>
      </c>
      <c r="AA529" s="426">
        <f t="shared" si="434"/>
        <v>0</v>
      </c>
      <c r="AB529" s="192"/>
    </row>
    <row r="530" spans="1:28" s="222" customFormat="1" ht="12.75" customHeight="1" x14ac:dyDescent="0.15">
      <c r="A530" s="261"/>
      <c r="B530" s="153"/>
      <c r="C530" s="153"/>
      <c r="D530" s="85"/>
      <c r="E530" s="262" t="s">
        <v>510</v>
      </c>
      <c r="F530" s="197" t="s">
        <v>511</v>
      </c>
      <c r="G530" s="161">
        <f>H530+I530</f>
        <v>0</v>
      </c>
      <c r="H530" s="161">
        <v>0</v>
      </c>
      <c r="I530" s="161">
        <v>0</v>
      </c>
      <c r="J530" s="161">
        <f>K530+L530</f>
        <v>0</v>
      </c>
      <c r="K530" s="161">
        <v>0</v>
      </c>
      <c r="L530" s="161">
        <v>0</v>
      </c>
      <c r="M530" s="385">
        <f>N530+O530</f>
        <v>0</v>
      </c>
      <c r="N530" s="385">
        <v>0</v>
      </c>
      <c r="O530" s="385">
        <v>0</v>
      </c>
      <c r="P530" s="162"/>
      <c r="Q530" s="162"/>
      <c r="R530" s="162"/>
      <c r="S530" s="164">
        <f>T530+U530</f>
        <v>0</v>
      </c>
      <c r="T530" s="164">
        <v>0</v>
      </c>
      <c r="U530" s="164">
        <v>0</v>
      </c>
      <c r="V530" s="164">
        <f>W530+X530</f>
        <v>0</v>
      </c>
      <c r="W530" s="164">
        <v>0</v>
      </c>
      <c r="X530" s="327">
        <v>0</v>
      </c>
      <c r="Y530" s="164">
        <f>Z530+AA530</f>
        <v>0</v>
      </c>
      <c r="Z530" s="164">
        <v>0</v>
      </c>
      <c r="AA530" s="327">
        <v>0</v>
      </c>
      <c r="AB530" s="195"/>
    </row>
    <row r="531" spans="1:28" s="222" customFormat="1" ht="12.75" customHeight="1" x14ac:dyDescent="0.15">
      <c r="A531" s="261"/>
      <c r="B531" s="153"/>
      <c r="C531" s="153"/>
      <c r="D531" s="85"/>
      <c r="E531" s="262" t="s">
        <v>590</v>
      </c>
      <c r="F531" s="197" t="s">
        <v>589</v>
      </c>
      <c r="G531" s="161">
        <f>H531+I531</f>
        <v>20263.5</v>
      </c>
      <c r="H531" s="161">
        <v>0</v>
      </c>
      <c r="I531" s="161">
        <v>20263.5</v>
      </c>
      <c r="J531" s="161">
        <f>K531+L531</f>
        <v>0</v>
      </c>
      <c r="K531" s="161">
        <v>0</v>
      </c>
      <c r="L531" s="161">
        <v>0</v>
      </c>
      <c r="M531" s="385">
        <f>N531+O531</f>
        <v>0</v>
      </c>
      <c r="N531" s="385">
        <v>0</v>
      </c>
      <c r="O531" s="385">
        <v>0</v>
      </c>
      <c r="P531" s="162"/>
      <c r="Q531" s="162"/>
      <c r="R531" s="162"/>
      <c r="S531" s="164">
        <f>T531+U531</f>
        <v>0</v>
      </c>
      <c r="T531" s="164">
        <v>0</v>
      </c>
      <c r="U531" s="164">
        <v>0</v>
      </c>
      <c r="V531" s="164">
        <f>W531+X531</f>
        <v>0</v>
      </c>
      <c r="W531" s="164">
        <v>0</v>
      </c>
      <c r="X531" s="327">
        <v>0</v>
      </c>
      <c r="Y531" s="164">
        <f>Z531+AA531</f>
        <v>0</v>
      </c>
      <c r="Z531" s="164">
        <v>0</v>
      </c>
      <c r="AA531" s="327">
        <v>0</v>
      </c>
      <c r="AB531" s="195"/>
    </row>
    <row r="532" spans="1:28" s="222" customFormat="1" ht="12.75" customHeight="1" x14ac:dyDescent="0.15">
      <c r="A532" s="261"/>
      <c r="B532" s="153"/>
      <c r="C532" s="153"/>
      <c r="D532" s="85"/>
      <c r="E532" s="262" t="s">
        <v>592</v>
      </c>
      <c r="F532" s="197" t="s">
        <v>591</v>
      </c>
      <c r="G532" s="161">
        <f>H532+I532</f>
        <v>8505.5</v>
      </c>
      <c r="H532" s="161">
        <v>0</v>
      </c>
      <c r="I532" s="161">
        <v>8505.5</v>
      </c>
      <c r="J532" s="161">
        <f>K532+L532</f>
        <v>0</v>
      </c>
      <c r="K532" s="161">
        <v>0</v>
      </c>
      <c r="L532" s="161">
        <v>0</v>
      </c>
      <c r="M532" s="385">
        <f>N532+O532</f>
        <v>0</v>
      </c>
      <c r="N532" s="385">
        <v>0</v>
      </c>
      <c r="O532" s="385">
        <v>0</v>
      </c>
      <c r="P532" s="162"/>
      <c r="Q532" s="162"/>
      <c r="R532" s="162"/>
      <c r="S532" s="164">
        <f>T532+U532</f>
        <v>0</v>
      </c>
      <c r="T532" s="164">
        <v>0</v>
      </c>
      <c r="U532" s="164">
        <v>0</v>
      </c>
      <c r="V532" s="164">
        <f>W532+X532</f>
        <v>0</v>
      </c>
      <c r="W532" s="164">
        <v>0</v>
      </c>
      <c r="X532" s="327">
        <v>0</v>
      </c>
      <c r="Y532" s="164">
        <f>Z532+AA532</f>
        <v>0</v>
      </c>
      <c r="Z532" s="164">
        <v>0</v>
      </c>
      <c r="AA532" s="327">
        <v>0</v>
      </c>
      <c r="AB532" s="195"/>
    </row>
    <row r="533" spans="1:28" s="222" customFormat="1" ht="12.75" customHeight="1" x14ac:dyDescent="0.15">
      <c r="A533" s="261"/>
      <c r="B533" s="153"/>
      <c r="C533" s="153"/>
      <c r="D533" s="85"/>
      <c r="E533" s="271" t="s">
        <v>607</v>
      </c>
      <c r="F533" s="100" t="s">
        <v>606</v>
      </c>
      <c r="G533" s="161">
        <f>H533+I533</f>
        <v>300</v>
      </c>
      <c r="H533" s="161">
        <v>0</v>
      </c>
      <c r="I533" s="161">
        <v>300</v>
      </c>
      <c r="J533" s="161">
        <f>K533+L533</f>
        <v>0</v>
      </c>
      <c r="K533" s="161">
        <v>0</v>
      </c>
      <c r="L533" s="161">
        <v>0</v>
      </c>
      <c r="M533" s="385">
        <f>N533+O533</f>
        <v>0</v>
      </c>
      <c r="N533" s="385">
        <v>0</v>
      </c>
      <c r="O533" s="385">
        <v>0</v>
      </c>
      <c r="P533" s="162"/>
      <c r="Q533" s="162"/>
      <c r="R533" s="162"/>
      <c r="S533" s="164">
        <f>T533+U533</f>
        <v>0</v>
      </c>
      <c r="T533" s="164">
        <v>0</v>
      </c>
      <c r="U533" s="164">
        <v>0</v>
      </c>
      <c r="V533" s="164">
        <f>W533+X533</f>
        <v>0</v>
      </c>
      <c r="W533" s="164">
        <v>0</v>
      </c>
      <c r="X533" s="327">
        <v>0</v>
      </c>
      <c r="Y533" s="164">
        <f>Z533+AA533</f>
        <v>0</v>
      </c>
      <c r="Z533" s="164">
        <v>0</v>
      </c>
      <c r="AA533" s="327">
        <v>0</v>
      </c>
      <c r="AB533" s="195"/>
    </row>
    <row r="534" spans="1:28" s="222" customFormat="1" ht="12.75" customHeight="1" x14ac:dyDescent="0.15">
      <c r="A534" s="261"/>
      <c r="B534" s="153"/>
      <c r="C534" s="153"/>
      <c r="D534" s="85"/>
      <c r="E534" s="262" t="s">
        <v>600</v>
      </c>
      <c r="F534" s="197" t="s">
        <v>601</v>
      </c>
      <c r="G534" s="161">
        <f>H534+I534</f>
        <v>0</v>
      </c>
      <c r="H534" s="161">
        <v>0</v>
      </c>
      <c r="I534" s="161">
        <v>0</v>
      </c>
      <c r="J534" s="161">
        <f>K534+L534</f>
        <v>0</v>
      </c>
      <c r="K534" s="161">
        <v>0</v>
      </c>
      <c r="L534" s="161">
        <v>0</v>
      </c>
      <c r="M534" s="385">
        <f>N534+O534</f>
        <v>0</v>
      </c>
      <c r="N534" s="385">
        <v>0</v>
      </c>
      <c r="O534" s="385">
        <v>0</v>
      </c>
      <c r="P534" s="162"/>
      <c r="Q534" s="162"/>
      <c r="R534" s="162"/>
      <c r="S534" s="164">
        <f>T534+U534</f>
        <v>0</v>
      </c>
      <c r="T534" s="164">
        <v>0</v>
      </c>
      <c r="U534" s="164">
        <v>0</v>
      </c>
      <c r="V534" s="164">
        <f>W534+X534</f>
        <v>0</v>
      </c>
      <c r="W534" s="164">
        <v>0</v>
      </c>
      <c r="X534" s="327">
        <v>0</v>
      </c>
      <c r="Y534" s="164">
        <f>Z534+AA534</f>
        <v>0</v>
      </c>
      <c r="Z534" s="164">
        <v>0</v>
      </c>
      <c r="AA534" s="327">
        <v>0</v>
      </c>
      <c r="AB534" s="195"/>
    </row>
    <row r="535" spans="1:28" s="194" customFormat="1" ht="27" customHeight="1" x14ac:dyDescent="0.15">
      <c r="A535" s="268"/>
      <c r="B535" s="239"/>
      <c r="C535" s="239"/>
      <c r="D535" s="269"/>
      <c r="E535" s="263" t="s">
        <v>806</v>
      </c>
      <c r="F535" s="86"/>
      <c r="G535" s="86">
        <f t="shared" ref="G535:AA535" si="436">G536</f>
        <v>0</v>
      </c>
      <c r="H535" s="86">
        <f t="shared" si="436"/>
        <v>0</v>
      </c>
      <c r="I535" s="86">
        <f t="shared" si="436"/>
        <v>0</v>
      </c>
      <c r="J535" s="86">
        <f t="shared" si="436"/>
        <v>0</v>
      </c>
      <c r="K535" s="86">
        <f t="shared" si="436"/>
        <v>0</v>
      </c>
      <c r="L535" s="86">
        <f t="shared" si="436"/>
        <v>0</v>
      </c>
      <c r="M535" s="397">
        <f t="shared" si="436"/>
        <v>0</v>
      </c>
      <c r="N535" s="397">
        <f t="shared" si="436"/>
        <v>0</v>
      </c>
      <c r="O535" s="397">
        <f t="shared" si="436"/>
        <v>0</v>
      </c>
      <c r="P535" s="86"/>
      <c r="Q535" s="86"/>
      <c r="R535" s="86"/>
      <c r="S535" s="86">
        <f t="shared" si="436"/>
        <v>0</v>
      </c>
      <c r="T535" s="86">
        <f t="shared" si="436"/>
        <v>0</v>
      </c>
      <c r="U535" s="86">
        <f t="shared" si="436"/>
        <v>0</v>
      </c>
      <c r="V535" s="86">
        <f t="shared" si="436"/>
        <v>0</v>
      </c>
      <c r="W535" s="86">
        <f t="shared" si="436"/>
        <v>0</v>
      </c>
      <c r="X535" s="426">
        <f t="shared" si="436"/>
        <v>0</v>
      </c>
      <c r="Y535" s="86">
        <f t="shared" si="436"/>
        <v>0</v>
      </c>
      <c r="Z535" s="86">
        <f t="shared" si="436"/>
        <v>0</v>
      </c>
      <c r="AA535" s="426">
        <f t="shared" si="436"/>
        <v>0</v>
      </c>
      <c r="AB535" s="192"/>
    </row>
    <row r="536" spans="1:28" s="222" customFormat="1" ht="24.6" customHeight="1" x14ac:dyDescent="0.15">
      <c r="A536" s="261"/>
      <c r="B536" s="153"/>
      <c r="C536" s="153"/>
      <c r="D536" s="85"/>
      <c r="E536" s="262" t="s">
        <v>524</v>
      </c>
      <c r="F536" s="197" t="s">
        <v>525</v>
      </c>
      <c r="G536" s="161">
        <f>H536+I536</f>
        <v>0</v>
      </c>
      <c r="H536" s="161">
        <v>0</v>
      </c>
      <c r="I536" s="161">
        <v>0</v>
      </c>
      <c r="J536" s="161">
        <f>K536+L536</f>
        <v>0</v>
      </c>
      <c r="K536" s="161">
        <v>0</v>
      </c>
      <c r="L536" s="161">
        <v>0</v>
      </c>
      <c r="M536" s="385">
        <f>N536+O536</f>
        <v>0</v>
      </c>
      <c r="N536" s="385">
        <v>0</v>
      </c>
      <c r="O536" s="385">
        <v>0</v>
      </c>
      <c r="P536" s="162"/>
      <c r="Q536" s="162"/>
      <c r="R536" s="162"/>
      <c r="S536" s="164">
        <f>T536+U536</f>
        <v>0</v>
      </c>
      <c r="T536" s="164">
        <v>0</v>
      </c>
      <c r="U536" s="164">
        <v>0</v>
      </c>
      <c r="V536" s="164">
        <f>W536+X536</f>
        <v>0</v>
      </c>
      <c r="W536" s="164">
        <v>0</v>
      </c>
      <c r="X536" s="327">
        <v>0</v>
      </c>
      <c r="Y536" s="164">
        <f>Z536+AA536</f>
        <v>0</v>
      </c>
      <c r="Z536" s="164">
        <v>0</v>
      </c>
      <c r="AA536" s="327">
        <v>0</v>
      </c>
      <c r="AB536" s="195"/>
    </row>
    <row r="537" spans="1:28" s="222" customFormat="1" ht="12.75" customHeight="1" x14ac:dyDescent="0.15">
      <c r="A537" s="196" t="s">
        <v>403</v>
      </c>
      <c r="B537" s="197" t="s">
        <v>397</v>
      </c>
      <c r="C537" s="197" t="s">
        <v>267</v>
      </c>
      <c r="D537" s="197" t="s">
        <v>291</v>
      </c>
      <c r="E537" s="262" t="s">
        <v>404</v>
      </c>
      <c r="F537" s="85"/>
      <c r="G537" s="85"/>
      <c r="H537" s="85"/>
      <c r="I537" s="85"/>
      <c r="J537" s="85"/>
      <c r="K537" s="85"/>
      <c r="L537" s="85"/>
      <c r="M537" s="393"/>
      <c r="N537" s="393"/>
      <c r="O537" s="393"/>
      <c r="P537" s="224"/>
      <c r="Q537" s="224"/>
      <c r="R537" s="224"/>
      <c r="S537" s="224"/>
      <c r="T537" s="224"/>
      <c r="U537" s="224"/>
      <c r="V537" s="224"/>
      <c r="W537" s="224"/>
      <c r="X537" s="423"/>
      <c r="Y537" s="224"/>
      <c r="Z537" s="224"/>
      <c r="AA537" s="423"/>
      <c r="AB537" s="195"/>
    </row>
    <row r="538" spans="1:28" s="222" customFormat="1" ht="12.75" customHeight="1" x14ac:dyDescent="0.15">
      <c r="A538" s="261"/>
      <c r="B538" s="153"/>
      <c r="C538" s="153"/>
      <c r="D538" s="85"/>
      <c r="E538" s="262" t="s">
        <v>74</v>
      </c>
      <c r="F538" s="85"/>
      <c r="G538" s="85"/>
      <c r="H538" s="85"/>
      <c r="I538" s="85"/>
      <c r="J538" s="85"/>
      <c r="K538" s="85"/>
      <c r="L538" s="85"/>
      <c r="M538" s="393"/>
      <c r="N538" s="393"/>
      <c r="O538" s="393"/>
      <c r="P538" s="224"/>
      <c r="Q538" s="224"/>
      <c r="R538" s="224"/>
      <c r="S538" s="224"/>
      <c r="T538" s="224"/>
      <c r="U538" s="224"/>
      <c r="V538" s="224"/>
      <c r="W538" s="224"/>
      <c r="X538" s="423"/>
      <c r="Y538" s="224"/>
      <c r="Z538" s="224"/>
      <c r="AA538" s="423"/>
      <c r="AB538" s="195"/>
    </row>
    <row r="539" spans="1:28" s="194" customFormat="1" ht="18" customHeight="1" x14ac:dyDescent="0.15">
      <c r="A539" s="268"/>
      <c r="B539" s="239"/>
      <c r="C539" s="239"/>
      <c r="D539" s="269"/>
      <c r="E539" s="263" t="s">
        <v>807</v>
      </c>
      <c r="F539" s="86"/>
      <c r="G539" s="86">
        <f t="shared" ref="G539:AA539" si="437">G540</f>
        <v>0</v>
      </c>
      <c r="H539" s="86">
        <f t="shared" si="437"/>
        <v>0</v>
      </c>
      <c r="I539" s="86">
        <f t="shared" si="437"/>
        <v>0</v>
      </c>
      <c r="J539" s="86">
        <f t="shared" si="437"/>
        <v>0</v>
      </c>
      <c r="K539" s="86">
        <f t="shared" si="437"/>
        <v>0</v>
      </c>
      <c r="L539" s="86">
        <f t="shared" si="437"/>
        <v>0</v>
      </c>
      <c r="M539" s="397">
        <f t="shared" si="437"/>
        <v>0</v>
      </c>
      <c r="N539" s="397">
        <f t="shared" si="437"/>
        <v>0</v>
      </c>
      <c r="O539" s="397">
        <f t="shared" si="437"/>
        <v>0</v>
      </c>
      <c r="P539" s="86"/>
      <c r="Q539" s="86"/>
      <c r="R539" s="86"/>
      <c r="S539" s="86">
        <f t="shared" si="437"/>
        <v>0</v>
      </c>
      <c r="T539" s="86">
        <f t="shared" si="437"/>
        <v>0</v>
      </c>
      <c r="U539" s="86">
        <f t="shared" si="437"/>
        <v>0</v>
      </c>
      <c r="V539" s="86">
        <f t="shared" si="437"/>
        <v>0</v>
      </c>
      <c r="W539" s="86">
        <f t="shared" si="437"/>
        <v>0</v>
      </c>
      <c r="X539" s="426">
        <f t="shared" si="437"/>
        <v>0</v>
      </c>
      <c r="Y539" s="86">
        <f t="shared" si="437"/>
        <v>0</v>
      </c>
      <c r="Z539" s="86">
        <f t="shared" si="437"/>
        <v>0</v>
      </c>
      <c r="AA539" s="426">
        <f t="shared" si="437"/>
        <v>0</v>
      </c>
      <c r="AB539" s="192"/>
    </row>
    <row r="540" spans="1:28" s="222" customFormat="1" ht="21" customHeight="1" x14ac:dyDescent="0.15">
      <c r="A540" s="261"/>
      <c r="B540" s="153"/>
      <c r="C540" s="153"/>
      <c r="D540" s="85"/>
      <c r="E540" s="262" t="s">
        <v>524</v>
      </c>
      <c r="F540" s="197" t="s">
        <v>525</v>
      </c>
      <c r="G540" s="161">
        <f>H540+I540</f>
        <v>0</v>
      </c>
      <c r="H540" s="161">
        <v>0</v>
      </c>
      <c r="I540" s="161">
        <v>0</v>
      </c>
      <c r="J540" s="161">
        <f>K540+L540</f>
        <v>0</v>
      </c>
      <c r="K540" s="161">
        <v>0</v>
      </c>
      <c r="L540" s="161">
        <v>0</v>
      </c>
      <c r="M540" s="385">
        <f>N540+O540</f>
        <v>0</v>
      </c>
      <c r="N540" s="385">
        <v>0</v>
      </c>
      <c r="O540" s="385">
        <v>0</v>
      </c>
      <c r="P540" s="162"/>
      <c r="Q540" s="162"/>
      <c r="R540" s="162"/>
      <c r="S540" s="164">
        <f>T540+U540</f>
        <v>0</v>
      </c>
      <c r="T540" s="164">
        <v>0</v>
      </c>
      <c r="U540" s="164">
        <v>0</v>
      </c>
      <c r="V540" s="164">
        <f>W540+X540</f>
        <v>0</v>
      </c>
      <c r="W540" s="164">
        <v>0</v>
      </c>
      <c r="X540" s="327">
        <v>0</v>
      </c>
      <c r="Y540" s="164">
        <f>Z540+AA540</f>
        <v>0</v>
      </c>
      <c r="Z540" s="164">
        <v>0</v>
      </c>
      <c r="AA540" s="327">
        <v>0</v>
      </c>
      <c r="AB540" s="195"/>
    </row>
    <row r="541" spans="1:28" s="194" customFormat="1" ht="19.899999999999999" customHeight="1" x14ac:dyDescent="0.15">
      <c r="A541" s="268" t="s">
        <v>405</v>
      </c>
      <c r="B541" s="239" t="s">
        <v>397</v>
      </c>
      <c r="C541" s="239" t="s">
        <v>291</v>
      </c>
      <c r="D541" s="269" t="s">
        <v>264</v>
      </c>
      <c r="E541" s="263" t="s">
        <v>406</v>
      </c>
      <c r="F541" s="86"/>
      <c r="G541" s="86">
        <f>G543+G546</f>
        <v>0</v>
      </c>
      <c r="H541" s="86">
        <f t="shared" ref="H541:O541" si="438">H543+H546</f>
        <v>0</v>
      </c>
      <c r="I541" s="86">
        <f t="shared" si="438"/>
        <v>0</v>
      </c>
      <c r="J541" s="86">
        <f t="shared" si="438"/>
        <v>0</v>
      </c>
      <c r="K541" s="86">
        <f t="shared" si="438"/>
        <v>0</v>
      </c>
      <c r="L541" s="86">
        <f t="shared" si="438"/>
        <v>0</v>
      </c>
      <c r="M541" s="397">
        <f t="shared" si="438"/>
        <v>0</v>
      </c>
      <c r="N541" s="397">
        <f t="shared" si="438"/>
        <v>0</v>
      </c>
      <c r="O541" s="397">
        <f t="shared" si="438"/>
        <v>0</v>
      </c>
      <c r="P541" s="86"/>
      <c r="Q541" s="86"/>
      <c r="R541" s="86"/>
      <c r="S541" s="86">
        <f t="shared" ref="S541:AA541" si="439">S543+S546</f>
        <v>0</v>
      </c>
      <c r="T541" s="86">
        <f t="shared" si="439"/>
        <v>0</v>
      </c>
      <c r="U541" s="86">
        <f t="shared" si="439"/>
        <v>0</v>
      </c>
      <c r="V541" s="86">
        <f t="shared" ref="V541:X541" si="440">V543+V546</f>
        <v>0</v>
      </c>
      <c r="W541" s="86">
        <f t="shared" si="440"/>
        <v>0</v>
      </c>
      <c r="X541" s="426">
        <f t="shared" si="440"/>
        <v>0</v>
      </c>
      <c r="Y541" s="86">
        <f t="shared" si="439"/>
        <v>0</v>
      </c>
      <c r="Z541" s="86">
        <f t="shared" si="439"/>
        <v>0</v>
      </c>
      <c r="AA541" s="426">
        <f t="shared" si="439"/>
        <v>0</v>
      </c>
      <c r="AB541" s="192"/>
    </row>
    <row r="542" spans="1:28" s="222" customFormat="1" ht="12.75" customHeight="1" x14ac:dyDescent="0.15">
      <c r="A542" s="261"/>
      <c r="B542" s="153"/>
      <c r="C542" s="153"/>
      <c r="D542" s="85"/>
      <c r="E542" s="262" t="s">
        <v>269</v>
      </c>
      <c r="F542" s="85"/>
      <c r="G542" s="85"/>
      <c r="H542" s="85"/>
      <c r="I542" s="85"/>
      <c r="J542" s="85"/>
      <c r="K542" s="85"/>
      <c r="L542" s="85"/>
      <c r="M542" s="393"/>
      <c r="N542" s="393"/>
      <c r="O542" s="393"/>
      <c r="P542" s="224"/>
      <c r="Q542" s="224"/>
      <c r="R542" s="224"/>
      <c r="S542" s="224"/>
      <c r="T542" s="224"/>
      <c r="U542" s="224"/>
      <c r="V542" s="224"/>
      <c r="W542" s="224"/>
      <c r="X542" s="423"/>
      <c r="Y542" s="224"/>
      <c r="Z542" s="224"/>
      <c r="AA542" s="423"/>
      <c r="AB542" s="195"/>
    </row>
    <row r="543" spans="1:28" s="222" customFormat="1" ht="12.75" customHeight="1" x14ac:dyDescent="0.15">
      <c r="A543" s="196" t="s">
        <v>407</v>
      </c>
      <c r="B543" s="197" t="s">
        <v>397</v>
      </c>
      <c r="C543" s="197" t="s">
        <v>291</v>
      </c>
      <c r="D543" s="197" t="s">
        <v>267</v>
      </c>
      <c r="E543" s="262" t="s">
        <v>408</v>
      </c>
      <c r="F543" s="85"/>
      <c r="G543" s="161">
        <f t="shared" ref="G543:L543" si="441">G545</f>
        <v>0</v>
      </c>
      <c r="H543" s="161">
        <f t="shared" si="441"/>
        <v>0</v>
      </c>
      <c r="I543" s="161">
        <f t="shared" si="441"/>
        <v>0</v>
      </c>
      <c r="J543" s="161">
        <f t="shared" si="441"/>
        <v>0</v>
      </c>
      <c r="K543" s="161">
        <f t="shared" si="441"/>
        <v>0</v>
      </c>
      <c r="L543" s="161">
        <f t="shared" si="441"/>
        <v>0</v>
      </c>
      <c r="M543" s="385">
        <f>N543+O543</f>
        <v>0</v>
      </c>
      <c r="N543" s="385">
        <v>0</v>
      </c>
      <c r="O543" s="385">
        <v>0</v>
      </c>
      <c r="P543" s="162"/>
      <c r="Q543" s="162"/>
      <c r="R543" s="162"/>
      <c r="S543" s="164">
        <f>T543+U543</f>
        <v>0</v>
      </c>
      <c r="T543" s="164">
        <v>0</v>
      </c>
      <c r="U543" s="164">
        <v>0</v>
      </c>
      <c r="V543" s="164">
        <f>W543+X543</f>
        <v>0</v>
      </c>
      <c r="W543" s="164">
        <v>0</v>
      </c>
      <c r="X543" s="327">
        <v>0</v>
      </c>
      <c r="Y543" s="164">
        <f>Z543+AA543</f>
        <v>0</v>
      </c>
      <c r="Z543" s="164">
        <v>0</v>
      </c>
      <c r="AA543" s="327">
        <v>0</v>
      </c>
      <c r="AB543" s="195"/>
    </row>
    <row r="544" spans="1:28" s="222" customFormat="1" ht="12.75" customHeight="1" x14ac:dyDescent="0.15">
      <c r="A544" s="261"/>
      <c r="B544" s="153"/>
      <c r="C544" s="153"/>
      <c r="D544" s="85"/>
      <c r="E544" s="262" t="s">
        <v>74</v>
      </c>
      <c r="F544" s="85"/>
      <c r="G544" s="85"/>
      <c r="H544" s="85"/>
      <c r="I544" s="85"/>
      <c r="J544" s="85"/>
      <c r="K544" s="85"/>
      <c r="L544" s="85"/>
      <c r="M544" s="393"/>
      <c r="N544" s="393"/>
      <c r="O544" s="393"/>
      <c r="P544" s="224"/>
      <c r="Q544" s="224"/>
      <c r="R544" s="224"/>
      <c r="S544" s="224"/>
      <c r="T544" s="224"/>
      <c r="U544" s="224"/>
      <c r="V544" s="224"/>
      <c r="W544" s="224"/>
      <c r="X544" s="423"/>
      <c r="Y544" s="224"/>
      <c r="Z544" s="224"/>
      <c r="AA544" s="423"/>
      <c r="AB544" s="195"/>
    </row>
    <row r="545" spans="1:28" s="194" customFormat="1" ht="18" customHeight="1" x14ac:dyDescent="0.15">
      <c r="A545" s="268"/>
      <c r="B545" s="239"/>
      <c r="C545" s="239"/>
      <c r="D545" s="269"/>
      <c r="E545" s="263" t="s">
        <v>807</v>
      </c>
      <c r="F545" s="86"/>
      <c r="G545" s="86">
        <v>0</v>
      </c>
      <c r="H545" s="86">
        <v>0</v>
      </c>
      <c r="I545" s="86">
        <f t="shared" ref="I545:AA545" si="442">I546</f>
        <v>0</v>
      </c>
      <c r="J545" s="86">
        <f t="shared" si="442"/>
        <v>0</v>
      </c>
      <c r="K545" s="86">
        <f t="shared" si="442"/>
        <v>0</v>
      </c>
      <c r="L545" s="86">
        <f t="shared" si="442"/>
        <v>0</v>
      </c>
      <c r="M545" s="397">
        <f t="shared" si="442"/>
        <v>0</v>
      </c>
      <c r="N545" s="397">
        <f t="shared" si="442"/>
        <v>0</v>
      </c>
      <c r="O545" s="397">
        <f t="shared" si="442"/>
        <v>0</v>
      </c>
      <c r="P545" s="86"/>
      <c r="Q545" s="86"/>
      <c r="R545" s="86"/>
      <c r="S545" s="86">
        <f t="shared" si="442"/>
        <v>0</v>
      </c>
      <c r="T545" s="86">
        <f t="shared" si="442"/>
        <v>0</v>
      </c>
      <c r="U545" s="86">
        <f t="shared" si="442"/>
        <v>0</v>
      </c>
      <c r="V545" s="86">
        <f t="shared" si="442"/>
        <v>0</v>
      </c>
      <c r="W545" s="86">
        <f t="shared" si="442"/>
        <v>0</v>
      </c>
      <c r="X545" s="426">
        <f t="shared" si="442"/>
        <v>0</v>
      </c>
      <c r="Y545" s="86">
        <f t="shared" si="442"/>
        <v>0</v>
      </c>
      <c r="Z545" s="86">
        <f t="shared" si="442"/>
        <v>0</v>
      </c>
      <c r="AA545" s="426">
        <f t="shared" si="442"/>
        <v>0</v>
      </c>
      <c r="AB545" s="192"/>
    </row>
    <row r="546" spans="1:28" s="222" customFormat="1" ht="12.75" customHeight="1" x14ac:dyDescent="0.15">
      <c r="A546" s="261"/>
      <c r="B546" s="153"/>
      <c r="C546" s="153"/>
      <c r="D546" s="85"/>
      <c r="E546" s="262" t="s">
        <v>524</v>
      </c>
      <c r="F546" s="197" t="s">
        <v>525</v>
      </c>
      <c r="G546" s="161">
        <f t="shared" ref="G546:L546" si="443">G549</f>
        <v>0</v>
      </c>
      <c r="H546" s="161">
        <f t="shared" si="443"/>
        <v>0</v>
      </c>
      <c r="I546" s="161">
        <f t="shared" si="443"/>
        <v>0</v>
      </c>
      <c r="J546" s="161">
        <f t="shared" si="443"/>
        <v>0</v>
      </c>
      <c r="K546" s="161">
        <f t="shared" si="443"/>
        <v>0</v>
      </c>
      <c r="L546" s="161">
        <f t="shared" si="443"/>
        <v>0</v>
      </c>
      <c r="M546" s="385">
        <f>N546+O546</f>
        <v>0</v>
      </c>
      <c r="N546" s="385">
        <v>0</v>
      </c>
      <c r="O546" s="385">
        <v>0</v>
      </c>
      <c r="P546" s="162"/>
      <c r="Q546" s="162"/>
      <c r="R546" s="162"/>
      <c r="S546" s="164">
        <f>T546+U546</f>
        <v>0</v>
      </c>
      <c r="T546" s="164">
        <v>0</v>
      </c>
      <c r="U546" s="164">
        <v>0</v>
      </c>
      <c r="V546" s="164">
        <f>W546+X546</f>
        <v>0</v>
      </c>
      <c r="W546" s="164">
        <v>0</v>
      </c>
      <c r="X546" s="327">
        <v>0</v>
      </c>
      <c r="Y546" s="164">
        <f>Z546+AA546</f>
        <v>0</v>
      </c>
      <c r="Z546" s="164">
        <v>0</v>
      </c>
      <c r="AA546" s="327">
        <v>0</v>
      </c>
      <c r="AB546" s="195"/>
    </row>
    <row r="547" spans="1:28" s="222" customFormat="1" ht="12.75" customHeight="1" x14ac:dyDescent="0.15">
      <c r="A547" s="196" t="s">
        <v>409</v>
      </c>
      <c r="B547" s="197" t="s">
        <v>397</v>
      </c>
      <c r="C547" s="197" t="s">
        <v>291</v>
      </c>
      <c r="D547" s="197" t="s">
        <v>291</v>
      </c>
      <c r="E547" s="262" t="s">
        <v>410</v>
      </c>
      <c r="F547" s="85"/>
      <c r="G547" s="85"/>
      <c r="H547" s="85"/>
      <c r="I547" s="85"/>
      <c r="J547" s="85"/>
      <c r="K547" s="85"/>
      <c r="L547" s="85"/>
      <c r="M547" s="393"/>
      <c r="N547" s="393"/>
      <c r="O547" s="393"/>
      <c r="P547" s="224"/>
      <c r="Q547" s="224"/>
      <c r="R547" s="224"/>
      <c r="S547" s="224"/>
      <c r="T547" s="224"/>
      <c r="U547" s="224"/>
      <c r="V547" s="224"/>
      <c r="W547" s="224"/>
      <c r="X547" s="423"/>
      <c r="Y547" s="224"/>
      <c r="Z547" s="224"/>
      <c r="AA547" s="423"/>
      <c r="AB547" s="195"/>
    </row>
    <row r="548" spans="1:28" s="222" customFormat="1" ht="12.75" customHeight="1" x14ac:dyDescent="0.15">
      <c r="A548" s="261"/>
      <c r="B548" s="153"/>
      <c r="C548" s="153"/>
      <c r="D548" s="85"/>
      <c r="E548" s="262" t="s">
        <v>74</v>
      </c>
      <c r="F548" s="85"/>
      <c r="G548" s="85"/>
      <c r="H548" s="85"/>
      <c r="I548" s="85"/>
      <c r="J548" s="85"/>
      <c r="K548" s="85"/>
      <c r="L548" s="85"/>
      <c r="M548" s="393"/>
      <c r="N548" s="393"/>
      <c r="O548" s="393"/>
      <c r="P548" s="224"/>
      <c r="Q548" s="224"/>
      <c r="R548" s="224"/>
      <c r="S548" s="224"/>
      <c r="T548" s="224"/>
      <c r="U548" s="224"/>
      <c r="V548" s="224"/>
      <c r="W548" s="224"/>
      <c r="X548" s="423"/>
      <c r="Y548" s="224"/>
      <c r="Z548" s="224"/>
      <c r="AA548" s="423"/>
      <c r="AB548" s="195"/>
    </row>
    <row r="549" spans="1:28" s="194" customFormat="1" ht="14.45" customHeight="1" x14ac:dyDescent="0.15">
      <c r="A549" s="268"/>
      <c r="B549" s="239"/>
      <c r="C549" s="239"/>
      <c r="D549" s="269"/>
      <c r="E549" s="263" t="s">
        <v>807</v>
      </c>
      <c r="F549" s="86"/>
      <c r="G549" s="86">
        <f t="shared" ref="G549:AA549" si="444">G550</f>
        <v>0</v>
      </c>
      <c r="H549" s="86">
        <f t="shared" si="444"/>
        <v>0</v>
      </c>
      <c r="I549" s="86">
        <f t="shared" si="444"/>
        <v>0</v>
      </c>
      <c r="J549" s="86">
        <f t="shared" si="444"/>
        <v>0</v>
      </c>
      <c r="K549" s="86">
        <f t="shared" si="444"/>
        <v>0</v>
      </c>
      <c r="L549" s="86">
        <f t="shared" si="444"/>
        <v>0</v>
      </c>
      <c r="M549" s="397">
        <f t="shared" si="444"/>
        <v>0</v>
      </c>
      <c r="N549" s="397">
        <f t="shared" si="444"/>
        <v>0</v>
      </c>
      <c r="O549" s="397">
        <f t="shared" si="444"/>
        <v>0</v>
      </c>
      <c r="P549" s="86"/>
      <c r="Q549" s="86"/>
      <c r="R549" s="86"/>
      <c r="S549" s="86">
        <f t="shared" si="444"/>
        <v>0</v>
      </c>
      <c r="T549" s="86">
        <f t="shared" si="444"/>
        <v>0</v>
      </c>
      <c r="U549" s="86">
        <f t="shared" si="444"/>
        <v>0</v>
      </c>
      <c r="V549" s="86">
        <f t="shared" si="444"/>
        <v>0</v>
      </c>
      <c r="W549" s="86">
        <f t="shared" si="444"/>
        <v>0</v>
      </c>
      <c r="X549" s="426">
        <f t="shared" si="444"/>
        <v>0</v>
      </c>
      <c r="Y549" s="86">
        <f t="shared" si="444"/>
        <v>0</v>
      </c>
      <c r="Z549" s="86">
        <f t="shared" si="444"/>
        <v>0</v>
      </c>
      <c r="AA549" s="426">
        <f t="shared" si="444"/>
        <v>0</v>
      </c>
      <c r="AB549" s="192"/>
    </row>
    <row r="550" spans="1:28" s="222" customFormat="1" ht="12.75" customHeight="1" x14ac:dyDescent="0.15">
      <c r="A550" s="261"/>
      <c r="B550" s="153"/>
      <c r="C550" s="153"/>
      <c r="D550" s="85"/>
      <c r="E550" s="262" t="s">
        <v>542</v>
      </c>
      <c r="F550" s="197" t="s">
        <v>543</v>
      </c>
      <c r="G550" s="161">
        <f>H550+I550</f>
        <v>0</v>
      </c>
      <c r="H550" s="161"/>
      <c r="I550" s="161">
        <v>0</v>
      </c>
      <c r="J550" s="161">
        <f>K550+L550</f>
        <v>0</v>
      </c>
      <c r="K550" s="161">
        <v>0</v>
      </c>
      <c r="L550" s="161">
        <v>0</v>
      </c>
      <c r="M550" s="385">
        <f>N550+O550</f>
        <v>0</v>
      </c>
      <c r="N550" s="385">
        <v>0</v>
      </c>
      <c r="O550" s="385">
        <v>0</v>
      </c>
      <c r="P550" s="162"/>
      <c r="Q550" s="162"/>
      <c r="R550" s="162"/>
      <c r="S550" s="164">
        <f>T550+U550</f>
        <v>0</v>
      </c>
      <c r="T550" s="164">
        <v>0</v>
      </c>
      <c r="U550" s="164">
        <v>0</v>
      </c>
      <c r="V550" s="164">
        <f>W550+X550</f>
        <v>0</v>
      </c>
      <c r="W550" s="164">
        <v>0</v>
      </c>
      <c r="X550" s="327">
        <v>0</v>
      </c>
      <c r="Y550" s="164">
        <f>Z550+AA550</f>
        <v>0</v>
      </c>
      <c r="Z550" s="164">
        <v>0</v>
      </c>
      <c r="AA550" s="327">
        <v>0</v>
      </c>
      <c r="AB550" s="195"/>
    </row>
    <row r="551" spans="1:28" s="194" customFormat="1" ht="15.6" customHeight="1" x14ac:dyDescent="0.15">
      <c r="A551" s="268" t="s">
        <v>411</v>
      </c>
      <c r="B551" s="239" t="s">
        <v>397</v>
      </c>
      <c r="C551" s="239" t="s">
        <v>280</v>
      </c>
      <c r="D551" s="269" t="s">
        <v>264</v>
      </c>
      <c r="E551" s="263" t="s">
        <v>412</v>
      </c>
      <c r="F551" s="86"/>
      <c r="G551" s="86">
        <f>G553</f>
        <v>0</v>
      </c>
      <c r="H551" s="86">
        <f t="shared" ref="H551:O551" si="445">H553</f>
        <v>0</v>
      </c>
      <c r="I551" s="86">
        <f t="shared" si="445"/>
        <v>0</v>
      </c>
      <c r="J551" s="86">
        <f t="shared" si="445"/>
        <v>64200</v>
      </c>
      <c r="K551" s="86">
        <f t="shared" si="445"/>
        <v>37000</v>
      </c>
      <c r="L551" s="86">
        <f t="shared" si="445"/>
        <v>27200</v>
      </c>
      <c r="M551" s="397">
        <f t="shared" si="445"/>
        <v>37000</v>
      </c>
      <c r="N551" s="397">
        <f t="shared" si="445"/>
        <v>37000</v>
      </c>
      <c r="O551" s="397">
        <f t="shared" si="445"/>
        <v>0</v>
      </c>
      <c r="P551" s="86"/>
      <c r="Q551" s="86"/>
      <c r="R551" s="86"/>
      <c r="S551" s="86">
        <f t="shared" ref="S551:AA551" si="446">S553</f>
        <v>37000</v>
      </c>
      <c r="T551" s="86">
        <f t="shared" si="446"/>
        <v>37000</v>
      </c>
      <c r="U551" s="86">
        <f t="shared" si="446"/>
        <v>0</v>
      </c>
      <c r="V551" s="86">
        <f t="shared" ref="V551:X551" si="447">V553</f>
        <v>37000</v>
      </c>
      <c r="W551" s="86">
        <f t="shared" si="447"/>
        <v>37000</v>
      </c>
      <c r="X551" s="426">
        <f t="shared" si="447"/>
        <v>0</v>
      </c>
      <c r="Y551" s="86">
        <f t="shared" si="446"/>
        <v>37000</v>
      </c>
      <c r="Z551" s="86">
        <f t="shared" si="446"/>
        <v>37000</v>
      </c>
      <c r="AA551" s="426">
        <f t="shared" si="446"/>
        <v>0</v>
      </c>
      <c r="AB551" s="192"/>
    </row>
    <row r="552" spans="1:28" s="222" customFormat="1" ht="12.75" customHeight="1" x14ac:dyDescent="0.15">
      <c r="A552" s="261"/>
      <c r="B552" s="153"/>
      <c r="C552" s="153"/>
      <c r="D552" s="85"/>
      <c r="E552" s="262" t="s">
        <v>269</v>
      </c>
      <c r="F552" s="85"/>
      <c r="G552" s="85"/>
      <c r="H552" s="85"/>
      <c r="I552" s="85"/>
      <c r="J552" s="85"/>
      <c r="K552" s="85"/>
      <c r="L552" s="85"/>
      <c r="M552" s="393"/>
      <c r="N552" s="393"/>
      <c r="O552" s="393"/>
      <c r="P552" s="224"/>
      <c r="Q552" s="224"/>
      <c r="R552" s="224"/>
      <c r="S552" s="224"/>
      <c r="T552" s="224"/>
      <c r="U552" s="224"/>
      <c r="V552" s="224"/>
      <c r="W552" s="224"/>
      <c r="X552" s="423"/>
      <c r="Y552" s="224"/>
      <c r="Z552" s="224"/>
      <c r="AA552" s="423"/>
      <c r="AB552" s="195"/>
    </row>
    <row r="553" spans="1:28" s="222" customFormat="1" ht="12.75" customHeight="1" x14ac:dyDescent="0.15">
      <c r="A553" s="196" t="s">
        <v>413</v>
      </c>
      <c r="B553" s="197" t="s">
        <v>397</v>
      </c>
      <c r="C553" s="197" t="s">
        <v>280</v>
      </c>
      <c r="D553" s="197" t="s">
        <v>267</v>
      </c>
      <c r="E553" s="262" t="s">
        <v>414</v>
      </c>
      <c r="F553" s="85"/>
      <c r="G553" s="161">
        <f t="shared" ref="G553:O553" si="448">G555+G558+G560+G562+G565</f>
        <v>0</v>
      </c>
      <c r="H553" s="161">
        <f t="shared" si="448"/>
        <v>0</v>
      </c>
      <c r="I553" s="161">
        <f t="shared" si="448"/>
        <v>0</v>
      </c>
      <c r="J553" s="161">
        <f t="shared" si="448"/>
        <v>64200</v>
      </c>
      <c r="K553" s="161">
        <f t="shared" si="448"/>
        <v>37000</v>
      </c>
      <c r="L553" s="161">
        <f t="shared" si="448"/>
        <v>27200</v>
      </c>
      <c r="M553" s="391">
        <f t="shared" si="448"/>
        <v>37000</v>
      </c>
      <c r="N553" s="391">
        <f t="shared" si="448"/>
        <v>37000</v>
      </c>
      <c r="O553" s="391">
        <f t="shared" si="448"/>
        <v>0</v>
      </c>
      <c r="P553" s="162"/>
      <c r="Q553" s="162"/>
      <c r="R553" s="162"/>
      <c r="S553" s="161">
        <f t="shared" ref="S553:X553" si="449">S555+S558+S560+S562+S565</f>
        <v>37000</v>
      </c>
      <c r="T553" s="161">
        <f t="shared" si="449"/>
        <v>37000</v>
      </c>
      <c r="U553" s="161">
        <f t="shared" si="449"/>
        <v>0</v>
      </c>
      <c r="V553" s="161">
        <f t="shared" si="449"/>
        <v>37000</v>
      </c>
      <c r="W553" s="161">
        <f t="shared" si="449"/>
        <v>37000</v>
      </c>
      <c r="X553" s="414">
        <f t="shared" si="449"/>
        <v>0</v>
      </c>
      <c r="Y553" s="161">
        <f t="shared" ref="Y553:AA553" si="450">Y555+Y558+Y560+Y562+Y565</f>
        <v>37000</v>
      </c>
      <c r="Z553" s="161">
        <f t="shared" si="450"/>
        <v>37000</v>
      </c>
      <c r="AA553" s="414">
        <f t="shared" si="450"/>
        <v>0</v>
      </c>
      <c r="AB553" s="195"/>
    </row>
    <row r="554" spans="1:28" s="222" customFormat="1" ht="12.75" customHeight="1" x14ac:dyDescent="0.15">
      <c r="A554" s="261"/>
      <c r="B554" s="153"/>
      <c r="C554" s="153"/>
      <c r="D554" s="85"/>
      <c r="E554" s="262" t="s">
        <v>74</v>
      </c>
      <c r="F554" s="85"/>
      <c r="G554" s="85"/>
      <c r="H554" s="85"/>
      <c r="I554" s="85"/>
      <c r="J554" s="85"/>
      <c r="K554" s="85"/>
      <c r="L554" s="85"/>
      <c r="M554" s="393"/>
      <c r="N554" s="393"/>
      <c r="O554" s="393"/>
      <c r="P554" s="224"/>
      <c r="Q554" s="224"/>
      <c r="R554" s="224"/>
      <c r="S554" s="224"/>
      <c r="T554" s="224"/>
      <c r="U554" s="224"/>
      <c r="V554" s="224"/>
      <c r="W554" s="224"/>
      <c r="X554" s="423"/>
      <c r="Y554" s="224"/>
      <c r="Z554" s="224"/>
      <c r="AA554" s="423"/>
      <c r="AB554" s="195"/>
    </row>
    <row r="555" spans="1:28" s="194" customFormat="1" ht="13.15" customHeight="1" x14ac:dyDescent="0.15">
      <c r="A555" s="268"/>
      <c r="B555" s="239"/>
      <c r="C555" s="239"/>
      <c r="D555" s="269"/>
      <c r="E555" s="263" t="s">
        <v>808</v>
      </c>
      <c r="F555" s="86"/>
      <c r="G555" s="86">
        <f t="shared" ref="G555:O555" si="451">G556+G557</f>
        <v>0</v>
      </c>
      <c r="H555" s="86">
        <f t="shared" si="451"/>
        <v>0</v>
      </c>
      <c r="I555" s="86">
        <f t="shared" si="451"/>
        <v>0</v>
      </c>
      <c r="J555" s="86">
        <f t="shared" si="451"/>
        <v>37000</v>
      </c>
      <c r="K555" s="86">
        <f t="shared" si="451"/>
        <v>37000</v>
      </c>
      <c r="L555" s="86">
        <f t="shared" si="451"/>
        <v>0</v>
      </c>
      <c r="M555" s="397">
        <f t="shared" si="451"/>
        <v>37000</v>
      </c>
      <c r="N555" s="397">
        <f t="shared" si="451"/>
        <v>37000</v>
      </c>
      <c r="O555" s="397">
        <f t="shared" si="451"/>
        <v>0</v>
      </c>
      <c r="P555" s="86"/>
      <c r="Q555" s="86"/>
      <c r="R555" s="86"/>
      <c r="S555" s="86">
        <f t="shared" ref="S555:AA555" si="452">S556+S557</f>
        <v>37000</v>
      </c>
      <c r="T555" s="86">
        <f t="shared" si="452"/>
        <v>37000</v>
      </c>
      <c r="U555" s="86">
        <f t="shared" si="452"/>
        <v>0</v>
      </c>
      <c r="V555" s="86">
        <f t="shared" ref="V555:X555" si="453">V556+V557</f>
        <v>37000</v>
      </c>
      <c r="W555" s="86">
        <f t="shared" si="453"/>
        <v>37000</v>
      </c>
      <c r="X555" s="426">
        <f t="shared" si="453"/>
        <v>0</v>
      </c>
      <c r="Y555" s="86">
        <f t="shared" si="452"/>
        <v>37000</v>
      </c>
      <c r="Z555" s="86">
        <f t="shared" si="452"/>
        <v>37000</v>
      </c>
      <c r="AA555" s="426">
        <f t="shared" si="452"/>
        <v>0</v>
      </c>
      <c r="AB555" s="192"/>
    </row>
    <row r="556" spans="1:28" s="194" customFormat="1" ht="21" customHeight="1" x14ac:dyDescent="0.15">
      <c r="A556" s="268"/>
      <c r="B556" s="239"/>
      <c r="C556" s="239"/>
      <c r="D556" s="269"/>
      <c r="E556" s="271" t="s">
        <v>536</v>
      </c>
      <c r="F556" s="100" t="s">
        <v>537</v>
      </c>
      <c r="G556" s="161">
        <f>H556+I556</f>
        <v>0</v>
      </c>
      <c r="H556" s="161"/>
      <c r="I556" s="161">
        <v>0</v>
      </c>
      <c r="J556" s="161">
        <f>K556+L556</f>
        <v>37000</v>
      </c>
      <c r="K556" s="161">
        <v>37000</v>
      </c>
      <c r="L556" s="161">
        <v>0</v>
      </c>
      <c r="M556" s="385">
        <f>N556+O556</f>
        <v>37000</v>
      </c>
      <c r="N556" s="385">
        <v>37000</v>
      </c>
      <c r="O556" s="385">
        <v>0</v>
      </c>
      <c r="P556" s="162"/>
      <c r="Q556" s="162"/>
      <c r="R556" s="162"/>
      <c r="S556" s="164">
        <f>T556+U556</f>
        <v>37000</v>
      </c>
      <c r="T556" s="164">
        <v>37000</v>
      </c>
      <c r="U556" s="164">
        <v>0</v>
      </c>
      <c r="V556" s="164">
        <f>W556+X556</f>
        <v>37000</v>
      </c>
      <c r="W556" s="164">
        <v>37000</v>
      </c>
      <c r="X556" s="327">
        <v>0</v>
      </c>
      <c r="Y556" s="164">
        <f>Z556+AA556</f>
        <v>37000</v>
      </c>
      <c r="Z556" s="164">
        <v>37000</v>
      </c>
      <c r="AA556" s="327">
        <v>0</v>
      </c>
      <c r="AB556" s="192"/>
    </row>
    <row r="557" spans="1:28" s="222" customFormat="1" ht="26.45" customHeight="1" x14ac:dyDescent="0.15">
      <c r="A557" s="261"/>
      <c r="B557" s="153"/>
      <c r="C557" s="153"/>
      <c r="D557" s="85"/>
      <c r="E557" s="262" t="s">
        <v>524</v>
      </c>
      <c r="F557" s="197" t="s">
        <v>525</v>
      </c>
      <c r="G557" s="161">
        <f>H557+I557</f>
        <v>0</v>
      </c>
      <c r="H557" s="161"/>
      <c r="I557" s="161">
        <v>0</v>
      </c>
      <c r="J557" s="161">
        <f>K557+L557</f>
        <v>0</v>
      </c>
      <c r="K557" s="161">
        <v>0</v>
      </c>
      <c r="L557" s="161">
        <v>0</v>
      </c>
      <c r="M557" s="385">
        <f>N557+O557</f>
        <v>0</v>
      </c>
      <c r="N557" s="385">
        <v>0</v>
      </c>
      <c r="O557" s="385">
        <v>0</v>
      </c>
      <c r="P557" s="162"/>
      <c r="Q557" s="162"/>
      <c r="R557" s="162"/>
      <c r="S557" s="164">
        <f>T557+U557</f>
        <v>0</v>
      </c>
      <c r="T557" s="164">
        <v>0</v>
      </c>
      <c r="U557" s="164">
        <v>0</v>
      </c>
      <c r="V557" s="164">
        <f>W557+X557</f>
        <v>0</v>
      </c>
      <c r="W557" s="164">
        <v>0</v>
      </c>
      <c r="X557" s="327">
        <v>0</v>
      </c>
      <c r="Y557" s="164">
        <f>Z557+AA557</f>
        <v>0</v>
      </c>
      <c r="Z557" s="164">
        <v>0</v>
      </c>
      <c r="AA557" s="327">
        <v>0</v>
      </c>
      <c r="AB557" s="195"/>
    </row>
    <row r="558" spans="1:28" s="194" customFormat="1" ht="19.899999999999999" customHeight="1" x14ac:dyDescent="0.15">
      <c r="A558" s="268"/>
      <c r="B558" s="239"/>
      <c r="C558" s="239"/>
      <c r="D558" s="269"/>
      <c r="E558" s="263" t="s">
        <v>809</v>
      </c>
      <c r="F558" s="86"/>
      <c r="G558" s="86">
        <f t="shared" ref="G558:AA558" si="454">G559</f>
        <v>0</v>
      </c>
      <c r="H558" s="86">
        <f t="shared" si="454"/>
        <v>0</v>
      </c>
      <c r="I558" s="86">
        <f t="shared" si="454"/>
        <v>0</v>
      </c>
      <c r="J558" s="86">
        <f t="shared" si="454"/>
        <v>0</v>
      </c>
      <c r="K558" s="86">
        <f t="shared" si="454"/>
        <v>0</v>
      </c>
      <c r="L558" s="86">
        <f t="shared" si="454"/>
        <v>0</v>
      </c>
      <c r="M558" s="397">
        <f t="shared" si="454"/>
        <v>0</v>
      </c>
      <c r="N558" s="397">
        <f t="shared" si="454"/>
        <v>0</v>
      </c>
      <c r="O558" s="397">
        <f t="shared" si="454"/>
        <v>0</v>
      </c>
      <c r="P558" s="86"/>
      <c r="Q558" s="86"/>
      <c r="R558" s="86"/>
      <c r="S558" s="86">
        <f t="shared" si="454"/>
        <v>0</v>
      </c>
      <c r="T558" s="86">
        <f t="shared" si="454"/>
        <v>0</v>
      </c>
      <c r="U558" s="86">
        <f t="shared" si="454"/>
        <v>0</v>
      </c>
      <c r="V558" s="86">
        <f t="shared" si="454"/>
        <v>0</v>
      </c>
      <c r="W558" s="86">
        <f t="shared" si="454"/>
        <v>0</v>
      </c>
      <c r="X558" s="426">
        <f t="shared" si="454"/>
        <v>0</v>
      </c>
      <c r="Y558" s="86">
        <f t="shared" si="454"/>
        <v>0</v>
      </c>
      <c r="Z558" s="86">
        <f t="shared" si="454"/>
        <v>0</v>
      </c>
      <c r="AA558" s="426">
        <f t="shared" si="454"/>
        <v>0</v>
      </c>
      <c r="AB558" s="192"/>
    </row>
    <row r="559" spans="1:28" s="222" customFormat="1" ht="12.75" customHeight="1" x14ac:dyDescent="0.15">
      <c r="A559" s="261"/>
      <c r="B559" s="153"/>
      <c r="C559" s="153"/>
      <c r="D559" s="85"/>
      <c r="E559" s="262" t="s">
        <v>600</v>
      </c>
      <c r="F559" s="197" t="s">
        <v>601</v>
      </c>
      <c r="G559" s="161">
        <f>G561</f>
        <v>0</v>
      </c>
      <c r="H559" s="161">
        <f t="shared" ref="H559:L561" si="455">H561</f>
        <v>0</v>
      </c>
      <c r="I559" s="161">
        <f t="shared" si="455"/>
        <v>0</v>
      </c>
      <c r="J559" s="161">
        <f>J561</f>
        <v>0</v>
      </c>
      <c r="K559" s="161">
        <f t="shared" si="455"/>
        <v>0</v>
      </c>
      <c r="L559" s="161">
        <f t="shared" si="455"/>
        <v>0</v>
      </c>
      <c r="M559" s="385">
        <f>N559+O559</f>
        <v>0</v>
      </c>
      <c r="N559" s="385">
        <v>0</v>
      </c>
      <c r="O559" s="385">
        <v>0</v>
      </c>
      <c r="P559" s="162"/>
      <c r="Q559" s="162"/>
      <c r="R559" s="162"/>
      <c r="S559" s="164">
        <f>T559+U559</f>
        <v>0</v>
      </c>
      <c r="T559" s="164">
        <v>0</v>
      </c>
      <c r="U559" s="164">
        <v>0</v>
      </c>
      <c r="V559" s="164">
        <f>W559+X559</f>
        <v>0</v>
      </c>
      <c r="W559" s="164">
        <v>0</v>
      </c>
      <c r="X559" s="327">
        <v>0</v>
      </c>
      <c r="Y559" s="164">
        <f>Z559+AA559</f>
        <v>0</v>
      </c>
      <c r="Z559" s="164">
        <v>0</v>
      </c>
      <c r="AA559" s="327">
        <v>0</v>
      </c>
      <c r="AB559" s="195"/>
    </row>
    <row r="560" spans="1:28" s="194" customFormat="1" ht="34.15" customHeight="1" x14ac:dyDescent="0.15">
      <c r="A560" s="268"/>
      <c r="B560" s="239"/>
      <c r="C560" s="239"/>
      <c r="D560" s="269"/>
      <c r="E560" s="263" t="s">
        <v>38</v>
      </c>
      <c r="F560" s="86"/>
      <c r="G560" s="86">
        <f t="shared" ref="G560:AA560" si="456">G561</f>
        <v>0</v>
      </c>
      <c r="H560" s="86">
        <f t="shared" si="456"/>
        <v>0</v>
      </c>
      <c r="I560" s="86">
        <f t="shared" si="456"/>
        <v>0</v>
      </c>
      <c r="J560" s="86">
        <f t="shared" si="456"/>
        <v>0</v>
      </c>
      <c r="K560" s="86">
        <f t="shared" si="456"/>
        <v>0</v>
      </c>
      <c r="L560" s="86">
        <f t="shared" si="456"/>
        <v>0</v>
      </c>
      <c r="M560" s="397">
        <f t="shared" si="456"/>
        <v>0</v>
      </c>
      <c r="N560" s="397">
        <f t="shared" si="456"/>
        <v>0</v>
      </c>
      <c r="O560" s="397">
        <f t="shared" si="456"/>
        <v>0</v>
      </c>
      <c r="P560" s="86"/>
      <c r="Q560" s="86"/>
      <c r="R560" s="86"/>
      <c r="S560" s="86">
        <f t="shared" si="456"/>
        <v>0</v>
      </c>
      <c r="T560" s="86">
        <f t="shared" si="456"/>
        <v>0</v>
      </c>
      <c r="U560" s="86">
        <f t="shared" si="456"/>
        <v>0</v>
      </c>
      <c r="V560" s="86">
        <f t="shared" si="456"/>
        <v>0</v>
      </c>
      <c r="W560" s="86">
        <f t="shared" si="456"/>
        <v>0</v>
      </c>
      <c r="X560" s="426">
        <f t="shared" si="456"/>
        <v>0</v>
      </c>
      <c r="Y560" s="86">
        <f t="shared" si="456"/>
        <v>0</v>
      </c>
      <c r="Z560" s="86">
        <f t="shared" si="456"/>
        <v>0</v>
      </c>
      <c r="AA560" s="426">
        <f t="shared" si="456"/>
        <v>0</v>
      </c>
      <c r="AB560" s="192"/>
    </row>
    <row r="561" spans="1:28" s="222" customFormat="1" ht="24.6" customHeight="1" x14ac:dyDescent="0.15">
      <c r="A561" s="261"/>
      <c r="B561" s="153"/>
      <c r="C561" s="153"/>
      <c r="D561" s="85"/>
      <c r="E561" s="262" t="s">
        <v>524</v>
      </c>
      <c r="F561" s="197" t="s">
        <v>525</v>
      </c>
      <c r="G561" s="161">
        <f>G563</f>
        <v>0</v>
      </c>
      <c r="H561" s="161">
        <f t="shared" si="455"/>
        <v>0</v>
      </c>
      <c r="I561" s="161">
        <f t="shared" si="455"/>
        <v>0</v>
      </c>
      <c r="J561" s="161">
        <f>J563</f>
        <v>0</v>
      </c>
      <c r="K561" s="161">
        <f t="shared" si="455"/>
        <v>0</v>
      </c>
      <c r="L561" s="161">
        <f t="shared" si="455"/>
        <v>0</v>
      </c>
      <c r="M561" s="385">
        <f>N561+O561</f>
        <v>0</v>
      </c>
      <c r="N561" s="385">
        <v>0</v>
      </c>
      <c r="O561" s="385">
        <v>0</v>
      </c>
      <c r="P561" s="162"/>
      <c r="Q561" s="162"/>
      <c r="R561" s="162"/>
      <c r="S561" s="164">
        <f>T561+U561</f>
        <v>0</v>
      </c>
      <c r="T561" s="164">
        <v>0</v>
      </c>
      <c r="U561" s="164">
        <v>0</v>
      </c>
      <c r="V561" s="164">
        <f>W561+X561</f>
        <v>0</v>
      </c>
      <c r="W561" s="164">
        <v>0</v>
      </c>
      <c r="X561" s="327">
        <v>0</v>
      </c>
      <c r="Y561" s="164">
        <f>Z561+AA561</f>
        <v>0</v>
      </c>
      <c r="Z561" s="164">
        <v>0</v>
      </c>
      <c r="AA561" s="327">
        <v>0</v>
      </c>
      <c r="AB561" s="195"/>
    </row>
    <row r="562" spans="1:28" s="194" customFormat="1" ht="20.45" customHeight="1" x14ac:dyDescent="0.15">
      <c r="A562" s="268"/>
      <c r="B562" s="239"/>
      <c r="C562" s="239"/>
      <c r="D562" s="269"/>
      <c r="E562" s="263" t="s">
        <v>39</v>
      </c>
      <c r="F562" s="86"/>
      <c r="G562" s="86">
        <f t="shared" ref="G562:O562" si="457">G563+G564</f>
        <v>0</v>
      </c>
      <c r="H562" s="86">
        <f t="shared" si="457"/>
        <v>0</v>
      </c>
      <c r="I562" s="86">
        <f t="shared" si="457"/>
        <v>0</v>
      </c>
      <c r="J562" s="86">
        <v>27200</v>
      </c>
      <c r="K562" s="86">
        <f t="shared" si="457"/>
        <v>0</v>
      </c>
      <c r="L562" s="86">
        <f t="shared" si="457"/>
        <v>27200</v>
      </c>
      <c r="M562" s="397">
        <f t="shared" si="457"/>
        <v>0</v>
      </c>
      <c r="N562" s="397">
        <f t="shared" si="457"/>
        <v>0</v>
      </c>
      <c r="O562" s="397">
        <f t="shared" si="457"/>
        <v>0</v>
      </c>
      <c r="P562" s="86"/>
      <c r="Q562" s="86"/>
      <c r="R562" s="86"/>
      <c r="S562" s="86">
        <f t="shared" ref="S562:AA562" si="458">S563+S564</f>
        <v>0</v>
      </c>
      <c r="T562" s="86">
        <f t="shared" si="458"/>
        <v>0</v>
      </c>
      <c r="U562" s="86">
        <f t="shared" si="458"/>
        <v>0</v>
      </c>
      <c r="V562" s="86">
        <f t="shared" ref="V562:X562" si="459">V563+V564</f>
        <v>0</v>
      </c>
      <c r="W562" s="86">
        <f t="shared" si="459"/>
        <v>0</v>
      </c>
      <c r="X562" s="426">
        <f t="shared" si="459"/>
        <v>0</v>
      </c>
      <c r="Y562" s="86">
        <f t="shared" si="458"/>
        <v>0</v>
      </c>
      <c r="Z562" s="86">
        <f t="shared" si="458"/>
        <v>0</v>
      </c>
      <c r="AA562" s="426">
        <f t="shared" si="458"/>
        <v>0</v>
      </c>
      <c r="AB562" s="192"/>
    </row>
    <row r="563" spans="1:28" s="222" customFormat="1" ht="12.75" customHeight="1" x14ac:dyDescent="0.15">
      <c r="A563" s="261"/>
      <c r="B563" s="153"/>
      <c r="C563" s="153"/>
      <c r="D563" s="85"/>
      <c r="E563" s="262" t="s">
        <v>590</v>
      </c>
      <c r="F563" s="197" t="s">
        <v>589</v>
      </c>
      <c r="G563" s="161">
        <f t="shared" ref="G563:L564" si="460">G565</f>
        <v>0</v>
      </c>
      <c r="H563" s="161">
        <f t="shared" si="460"/>
        <v>0</v>
      </c>
      <c r="I563" s="161">
        <f t="shared" si="460"/>
        <v>0</v>
      </c>
      <c r="J563" s="161">
        <f t="shared" si="460"/>
        <v>0</v>
      </c>
      <c r="K563" s="161">
        <f t="shared" si="460"/>
        <v>0</v>
      </c>
      <c r="L563" s="161">
        <f t="shared" si="460"/>
        <v>0</v>
      </c>
      <c r="M563" s="385">
        <f>N563+O563</f>
        <v>0</v>
      </c>
      <c r="N563" s="385">
        <v>0</v>
      </c>
      <c r="O563" s="385">
        <v>0</v>
      </c>
      <c r="P563" s="162"/>
      <c r="Q563" s="162"/>
      <c r="R563" s="162"/>
      <c r="S563" s="164">
        <f>T563+U563</f>
        <v>0</v>
      </c>
      <c r="T563" s="164">
        <v>0</v>
      </c>
      <c r="U563" s="164">
        <v>0</v>
      </c>
      <c r="V563" s="164">
        <f>W563+X563</f>
        <v>0</v>
      </c>
      <c r="W563" s="164">
        <v>0</v>
      </c>
      <c r="X563" s="327">
        <v>0</v>
      </c>
      <c r="Y563" s="164">
        <f>Z563+AA563</f>
        <v>0</v>
      </c>
      <c r="Z563" s="164">
        <v>0</v>
      </c>
      <c r="AA563" s="327">
        <v>0</v>
      </c>
      <c r="AB563" s="195"/>
    </row>
    <row r="564" spans="1:28" s="222" customFormat="1" ht="12.75" customHeight="1" x14ac:dyDescent="0.15">
      <c r="A564" s="261"/>
      <c r="B564" s="153"/>
      <c r="C564" s="153"/>
      <c r="D564" s="85"/>
      <c r="E564" s="262" t="s">
        <v>592</v>
      </c>
      <c r="F564" s="197" t="s">
        <v>591</v>
      </c>
      <c r="G564" s="161">
        <f t="shared" si="460"/>
        <v>0</v>
      </c>
      <c r="H564" s="161">
        <f t="shared" si="460"/>
        <v>0</v>
      </c>
      <c r="I564" s="161">
        <f t="shared" si="460"/>
        <v>0</v>
      </c>
      <c r="J564" s="161">
        <f t="shared" si="460"/>
        <v>0</v>
      </c>
      <c r="K564" s="161">
        <f t="shared" si="460"/>
        <v>0</v>
      </c>
      <c r="L564" s="161">
        <v>27200</v>
      </c>
      <c r="M564" s="385">
        <f>N564+O564</f>
        <v>0</v>
      </c>
      <c r="N564" s="385">
        <v>0</v>
      </c>
      <c r="O564" s="385">
        <v>0</v>
      </c>
      <c r="P564" s="162"/>
      <c r="Q564" s="162"/>
      <c r="R564" s="162"/>
      <c r="S564" s="164">
        <f>T564+U564</f>
        <v>0</v>
      </c>
      <c r="T564" s="164">
        <v>0</v>
      </c>
      <c r="U564" s="164">
        <v>0</v>
      </c>
      <c r="V564" s="164">
        <f>W564+X564</f>
        <v>0</v>
      </c>
      <c r="W564" s="164">
        <v>0</v>
      </c>
      <c r="X564" s="327">
        <v>0</v>
      </c>
      <c r="Y564" s="164">
        <f>Z564+AA564</f>
        <v>0</v>
      </c>
      <c r="Z564" s="164">
        <v>0</v>
      </c>
      <c r="AA564" s="327">
        <v>0</v>
      </c>
      <c r="AB564" s="195"/>
    </row>
    <row r="565" spans="1:28" s="194" customFormat="1" ht="20.45" customHeight="1" x14ac:dyDescent="0.15">
      <c r="A565" s="268"/>
      <c r="B565" s="239"/>
      <c r="C565" s="239"/>
      <c r="D565" s="269"/>
      <c r="E565" s="263" t="s">
        <v>40</v>
      </c>
      <c r="F565" s="86"/>
      <c r="G565" s="86">
        <f t="shared" ref="G565:AA565" si="461">G566</f>
        <v>0</v>
      </c>
      <c r="H565" s="86">
        <f t="shared" si="461"/>
        <v>0</v>
      </c>
      <c r="I565" s="86">
        <f t="shared" si="461"/>
        <v>0</v>
      </c>
      <c r="J565" s="86">
        <f t="shared" si="461"/>
        <v>0</v>
      </c>
      <c r="K565" s="86">
        <f t="shared" si="461"/>
        <v>0</v>
      </c>
      <c r="L565" s="86">
        <f t="shared" si="461"/>
        <v>0</v>
      </c>
      <c r="M565" s="397">
        <f t="shared" si="461"/>
        <v>0</v>
      </c>
      <c r="N565" s="397">
        <f t="shared" si="461"/>
        <v>0</v>
      </c>
      <c r="O565" s="397">
        <f t="shared" si="461"/>
        <v>0</v>
      </c>
      <c r="P565" s="86"/>
      <c r="Q565" s="86"/>
      <c r="R565" s="86"/>
      <c r="S565" s="86">
        <f t="shared" si="461"/>
        <v>0</v>
      </c>
      <c r="T565" s="86">
        <f t="shared" si="461"/>
        <v>0</v>
      </c>
      <c r="U565" s="86">
        <f t="shared" si="461"/>
        <v>0</v>
      </c>
      <c r="V565" s="86">
        <f t="shared" si="461"/>
        <v>0</v>
      </c>
      <c r="W565" s="86">
        <f t="shared" si="461"/>
        <v>0</v>
      </c>
      <c r="X565" s="426">
        <f t="shared" si="461"/>
        <v>0</v>
      </c>
      <c r="Y565" s="86">
        <f t="shared" si="461"/>
        <v>0</v>
      </c>
      <c r="Z565" s="86">
        <f t="shared" si="461"/>
        <v>0</v>
      </c>
      <c r="AA565" s="426">
        <f t="shared" si="461"/>
        <v>0</v>
      </c>
      <c r="AB565" s="192"/>
    </row>
    <row r="566" spans="1:28" s="222" customFormat="1" ht="12.75" customHeight="1" x14ac:dyDescent="0.15">
      <c r="A566" s="261"/>
      <c r="B566" s="153"/>
      <c r="C566" s="153"/>
      <c r="D566" s="85"/>
      <c r="E566" s="262" t="s">
        <v>542</v>
      </c>
      <c r="F566" s="197" t="s">
        <v>543</v>
      </c>
      <c r="G566" s="161">
        <f t="shared" ref="G566:L566" si="462">G568</f>
        <v>0</v>
      </c>
      <c r="H566" s="161">
        <f t="shared" si="462"/>
        <v>0</v>
      </c>
      <c r="I566" s="161">
        <f t="shared" si="462"/>
        <v>0</v>
      </c>
      <c r="J566" s="161">
        <f t="shared" si="462"/>
        <v>0</v>
      </c>
      <c r="K566" s="161">
        <f t="shared" si="462"/>
        <v>0</v>
      </c>
      <c r="L566" s="161">
        <f t="shared" si="462"/>
        <v>0</v>
      </c>
      <c r="M566" s="385">
        <f>N566+O566</f>
        <v>0</v>
      </c>
      <c r="N566" s="385">
        <v>0</v>
      </c>
      <c r="O566" s="385">
        <v>0</v>
      </c>
      <c r="P566" s="162"/>
      <c r="Q566" s="162"/>
      <c r="R566" s="162"/>
      <c r="S566" s="164">
        <f>T566+U566</f>
        <v>0</v>
      </c>
      <c r="T566" s="164">
        <v>0</v>
      </c>
      <c r="U566" s="164">
        <v>0</v>
      </c>
      <c r="V566" s="164">
        <f>W566+X566</f>
        <v>0</v>
      </c>
      <c r="W566" s="164">
        <v>0</v>
      </c>
      <c r="X566" s="327">
        <v>0</v>
      </c>
      <c r="Y566" s="164">
        <f>Z566+AA566</f>
        <v>0</v>
      </c>
      <c r="Z566" s="164">
        <v>0</v>
      </c>
      <c r="AA566" s="327">
        <v>0</v>
      </c>
      <c r="AB566" s="195"/>
    </row>
    <row r="567" spans="1:28" s="194" customFormat="1" ht="24" customHeight="1" x14ac:dyDescent="0.15">
      <c r="A567" s="268" t="s">
        <v>415</v>
      </c>
      <c r="B567" s="239" t="s">
        <v>397</v>
      </c>
      <c r="C567" s="239" t="s">
        <v>284</v>
      </c>
      <c r="D567" s="269" t="s">
        <v>264</v>
      </c>
      <c r="E567" s="263" t="s">
        <v>416</v>
      </c>
      <c r="F567" s="86"/>
      <c r="G567" s="86">
        <f>G569</f>
        <v>0</v>
      </c>
      <c r="H567" s="86">
        <f t="shared" ref="H567:O567" si="463">H569</f>
        <v>0</v>
      </c>
      <c r="I567" s="86">
        <f t="shared" si="463"/>
        <v>0</v>
      </c>
      <c r="J567" s="86">
        <f t="shared" si="463"/>
        <v>0</v>
      </c>
      <c r="K567" s="86">
        <f t="shared" si="463"/>
        <v>0</v>
      </c>
      <c r="L567" s="86">
        <f t="shared" si="463"/>
        <v>0</v>
      </c>
      <c r="M567" s="397">
        <f t="shared" si="463"/>
        <v>0</v>
      </c>
      <c r="N567" s="397">
        <f t="shared" si="463"/>
        <v>0</v>
      </c>
      <c r="O567" s="397">
        <f t="shared" si="463"/>
        <v>0</v>
      </c>
      <c r="P567" s="86"/>
      <c r="Q567" s="86"/>
      <c r="R567" s="86"/>
      <c r="S567" s="86">
        <f t="shared" ref="S567:AA567" si="464">S569</f>
        <v>0</v>
      </c>
      <c r="T567" s="86">
        <f t="shared" si="464"/>
        <v>0</v>
      </c>
      <c r="U567" s="86">
        <f t="shared" si="464"/>
        <v>0</v>
      </c>
      <c r="V567" s="86">
        <f t="shared" ref="V567:X567" si="465">V569</f>
        <v>0</v>
      </c>
      <c r="W567" s="86">
        <f t="shared" si="465"/>
        <v>0</v>
      </c>
      <c r="X567" s="426">
        <f t="shared" si="465"/>
        <v>0</v>
      </c>
      <c r="Y567" s="86">
        <f t="shared" si="464"/>
        <v>0</v>
      </c>
      <c r="Z567" s="86">
        <f t="shared" si="464"/>
        <v>0</v>
      </c>
      <c r="AA567" s="426">
        <f t="shared" si="464"/>
        <v>0</v>
      </c>
      <c r="AB567" s="192"/>
    </row>
    <row r="568" spans="1:28" s="222" customFormat="1" ht="12.75" customHeight="1" x14ac:dyDescent="0.15">
      <c r="A568" s="261"/>
      <c r="B568" s="153"/>
      <c r="C568" s="153"/>
      <c r="D568" s="85"/>
      <c r="E568" s="262" t="s">
        <v>269</v>
      </c>
      <c r="F568" s="85"/>
      <c r="G568" s="85"/>
      <c r="H568" s="85"/>
      <c r="I568" s="85"/>
      <c r="J568" s="85"/>
      <c r="K568" s="85"/>
      <c r="L568" s="85"/>
      <c r="M568" s="393"/>
      <c r="N568" s="393"/>
      <c r="O568" s="393"/>
      <c r="P568" s="224"/>
      <c r="Q568" s="224"/>
      <c r="R568" s="224"/>
      <c r="S568" s="224"/>
      <c r="T568" s="224"/>
      <c r="U568" s="224"/>
      <c r="V568" s="224"/>
      <c r="W568" s="224"/>
      <c r="X568" s="423"/>
      <c r="Y568" s="224"/>
      <c r="Z568" s="224"/>
      <c r="AA568" s="423"/>
      <c r="AB568" s="195"/>
    </row>
    <row r="569" spans="1:28" s="222" customFormat="1" ht="12.75" customHeight="1" x14ac:dyDescent="0.15">
      <c r="A569" s="196" t="s">
        <v>417</v>
      </c>
      <c r="B569" s="197" t="s">
        <v>397</v>
      </c>
      <c r="C569" s="197" t="s">
        <v>284</v>
      </c>
      <c r="D569" s="197" t="s">
        <v>267</v>
      </c>
      <c r="E569" s="262" t="s">
        <v>416</v>
      </c>
      <c r="F569" s="85"/>
      <c r="G569" s="85">
        <f t="shared" ref="G569:L569" si="466">G571+G574+G576+G578</f>
        <v>0</v>
      </c>
      <c r="H569" s="85">
        <f t="shared" si="466"/>
        <v>0</v>
      </c>
      <c r="I569" s="85">
        <f t="shared" si="466"/>
        <v>0</v>
      </c>
      <c r="J569" s="85">
        <f t="shared" si="466"/>
        <v>0</v>
      </c>
      <c r="K569" s="85">
        <f t="shared" si="466"/>
        <v>0</v>
      </c>
      <c r="L569" s="85">
        <f t="shared" si="466"/>
        <v>0</v>
      </c>
      <c r="M569" s="385">
        <f>N569+O569</f>
        <v>0</v>
      </c>
      <c r="N569" s="385">
        <v>0</v>
      </c>
      <c r="O569" s="385">
        <v>0</v>
      </c>
      <c r="P569" s="162"/>
      <c r="Q569" s="162"/>
      <c r="R569" s="162"/>
      <c r="S569" s="164">
        <f>T569+U569</f>
        <v>0</v>
      </c>
      <c r="T569" s="164">
        <v>0</v>
      </c>
      <c r="U569" s="164">
        <v>0</v>
      </c>
      <c r="V569" s="164">
        <f>W569+X569</f>
        <v>0</v>
      </c>
      <c r="W569" s="164">
        <v>0</v>
      </c>
      <c r="X569" s="327">
        <v>0</v>
      </c>
      <c r="Y569" s="164">
        <f>Z569+AA569</f>
        <v>0</v>
      </c>
      <c r="Z569" s="164">
        <v>0</v>
      </c>
      <c r="AA569" s="327">
        <v>0</v>
      </c>
      <c r="AB569" s="195"/>
    </row>
    <row r="570" spans="1:28" s="222" customFormat="1" ht="12.75" customHeight="1" x14ac:dyDescent="0.15">
      <c r="A570" s="261"/>
      <c r="B570" s="153"/>
      <c r="C570" s="153"/>
      <c r="D570" s="85"/>
      <c r="E570" s="262" t="s">
        <v>74</v>
      </c>
      <c r="F570" s="85"/>
      <c r="G570" s="85"/>
      <c r="H570" s="85"/>
      <c r="I570" s="85"/>
      <c r="J570" s="85"/>
      <c r="K570" s="85"/>
      <c r="L570" s="85"/>
      <c r="M570" s="393"/>
      <c r="N570" s="393"/>
      <c r="O570" s="393"/>
      <c r="P570" s="224"/>
      <c r="Q570" s="224"/>
      <c r="R570" s="224"/>
      <c r="S570" s="224"/>
      <c r="T570" s="224"/>
      <c r="U570" s="224"/>
      <c r="V570" s="224"/>
      <c r="W570" s="224"/>
      <c r="X570" s="423"/>
      <c r="Y570" s="224"/>
      <c r="Z570" s="224"/>
      <c r="AA570" s="423"/>
      <c r="AB570" s="195"/>
    </row>
    <row r="571" spans="1:28" s="194" customFormat="1" ht="21.6" customHeight="1" x14ac:dyDescent="0.15">
      <c r="A571" s="268"/>
      <c r="B571" s="239"/>
      <c r="C571" s="239"/>
      <c r="D571" s="269"/>
      <c r="E571" s="263" t="s">
        <v>47</v>
      </c>
      <c r="F571" s="86"/>
      <c r="G571" s="86">
        <f t="shared" ref="G571:O571" si="467">G572+G573</f>
        <v>0</v>
      </c>
      <c r="H571" s="86">
        <f t="shared" si="467"/>
        <v>0</v>
      </c>
      <c r="I571" s="86">
        <f t="shared" si="467"/>
        <v>0</v>
      </c>
      <c r="J571" s="86">
        <f t="shared" si="467"/>
        <v>0</v>
      </c>
      <c r="K571" s="86">
        <f t="shared" si="467"/>
        <v>0</v>
      </c>
      <c r="L571" s="86">
        <f t="shared" si="467"/>
        <v>0</v>
      </c>
      <c r="M571" s="397">
        <f t="shared" si="467"/>
        <v>0</v>
      </c>
      <c r="N571" s="397">
        <f t="shared" si="467"/>
        <v>0</v>
      </c>
      <c r="O571" s="397">
        <f t="shared" si="467"/>
        <v>0</v>
      </c>
      <c r="P571" s="86"/>
      <c r="Q571" s="86"/>
      <c r="R571" s="86"/>
      <c r="S571" s="86">
        <f t="shared" ref="S571:AA571" si="468">S572+S573</f>
        <v>0</v>
      </c>
      <c r="T571" s="86">
        <f t="shared" si="468"/>
        <v>0</v>
      </c>
      <c r="U571" s="86">
        <f t="shared" si="468"/>
        <v>0</v>
      </c>
      <c r="V571" s="86">
        <f t="shared" ref="V571:X571" si="469">V572+V573</f>
        <v>0</v>
      </c>
      <c r="W571" s="86">
        <f t="shared" si="469"/>
        <v>0</v>
      </c>
      <c r="X571" s="426">
        <f t="shared" si="469"/>
        <v>0</v>
      </c>
      <c r="Y571" s="86">
        <f t="shared" si="468"/>
        <v>0</v>
      </c>
      <c r="Z571" s="86">
        <f t="shared" si="468"/>
        <v>0</v>
      </c>
      <c r="AA571" s="426">
        <f t="shared" si="468"/>
        <v>0</v>
      </c>
      <c r="AB571" s="192"/>
    </row>
    <row r="572" spans="1:28" s="222" customFormat="1" ht="12.75" customHeight="1" x14ac:dyDescent="0.15">
      <c r="A572" s="261"/>
      <c r="B572" s="153"/>
      <c r="C572" s="153"/>
      <c r="D572" s="85"/>
      <c r="E572" s="262" t="s">
        <v>590</v>
      </c>
      <c r="F572" s="197" t="s">
        <v>589</v>
      </c>
      <c r="G572" s="161">
        <f t="shared" ref="G572:L573" si="470">G574</f>
        <v>0</v>
      </c>
      <c r="H572" s="161">
        <f t="shared" si="470"/>
        <v>0</v>
      </c>
      <c r="I572" s="161">
        <f t="shared" si="470"/>
        <v>0</v>
      </c>
      <c r="J572" s="161">
        <f t="shared" si="470"/>
        <v>0</v>
      </c>
      <c r="K572" s="161">
        <f t="shared" si="470"/>
        <v>0</v>
      </c>
      <c r="L572" s="161">
        <f t="shared" si="470"/>
        <v>0</v>
      </c>
      <c r="M572" s="385">
        <f>N572+O572</f>
        <v>0</v>
      </c>
      <c r="N572" s="385">
        <v>0</v>
      </c>
      <c r="O572" s="385">
        <v>0</v>
      </c>
      <c r="P572" s="162"/>
      <c r="Q572" s="162"/>
      <c r="R572" s="162"/>
      <c r="S572" s="164">
        <f>T572+U572</f>
        <v>0</v>
      </c>
      <c r="T572" s="164">
        <v>0</v>
      </c>
      <c r="U572" s="164">
        <v>0</v>
      </c>
      <c r="V572" s="164">
        <f>W572+X572</f>
        <v>0</v>
      </c>
      <c r="W572" s="164">
        <v>0</v>
      </c>
      <c r="X572" s="327">
        <v>0</v>
      </c>
      <c r="Y572" s="164">
        <f>Z572+AA572</f>
        <v>0</v>
      </c>
      <c r="Z572" s="164">
        <v>0</v>
      </c>
      <c r="AA572" s="327">
        <v>0</v>
      </c>
      <c r="AB572" s="195"/>
    </row>
    <row r="573" spans="1:28" s="222" customFormat="1" ht="12.75" customHeight="1" x14ac:dyDescent="0.15">
      <c r="A573" s="261"/>
      <c r="B573" s="153"/>
      <c r="C573" s="153"/>
      <c r="D573" s="85"/>
      <c r="E573" s="262" t="s">
        <v>592</v>
      </c>
      <c r="F573" s="197" t="s">
        <v>591</v>
      </c>
      <c r="G573" s="161">
        <f t="shared" si="470"/>
        <v>0</v>
      </c>
      <c r="H573" s="161">
        <f t="shared" si="470"/>
        <v>0</v>
      </c>
      <c r="I573" s="161">
        <f t="shared" si="470"/>
        <v>0</v>
      </c>
      <c r="J573" s="161">
        <f t="shared" si="470"/>
        <v>0</v>
      </c>
      <c r="K573" s="161">
        <f t="shared" si="470"/>
        <v>0</v>
      </c>
      <c r="L573" s="161">
        <f t="shared" si="470"/>
        <v>0</v>
      </c>
      <c r="M573" s="385">
        <f>N573+O573</f>
        <v>0</v>
      </c>
      <c r="N573" s="385">
        <v>0</v>
      </c>
      <c r="O573" s="385">
        <v>0</v>
      </c>
      <c r="P573" s="162"/>
      <c r="Q573" s="162"/>
      <c r="R573" s="162"/>
      <c r="S573" s="164">
        <f>T573+U573</f>
        <v>0</v>
      </c>
      <c r="T573" s="164">
        <v>0</v>
      </c>
      <c r="U573" s="164">
        <v>0</v>
      </c>
      <c r="V573" s="164">
        <f>W573+X573</f>
        <v>0</v>
      </c>
      <c r="W573" s="164">
        <v>0</v>
      </c>
      <c r="X573" s="327">
        <v>0</v>
      </c>
      <c r="Y573" s="164">
        <f>Z573+AA573</f>
        <v>0</v>
      </c>
      <c r="Z573" s="164">
        <v>0</v>
      </c>
      <c r="AA573" s="327">
        <v>0</v>
      </c>
      <c r="AB573" s="195"/>
    </row>
    <row r="574" spans="1:28" s="194" customFormat="1" ht="26.45" customHeight="1" x14ac:dyDescent="0.15">
      <c r="A574" s="268"/>
      <c r="B574" s="239"/>
      <c r="C574" s="239"/>
      <c r="D574" s="269"/>
      <c r="E574" s="263" t="s">
        <v>48</v>
      </c>
      <c r="F574" s="86"/>
      <c r="G574" s="86">
        <f t="shared" ref="G574:AA574" si="471">G575</f>
        <v>0</v>
      </c>
      <c r="H574" s="86">
        <f t="shared" si="471"/>
        <v>0</v>
      </c>
      <c r="I574" s="86">
        <f t="shared" si="471"/>
        <v>0</v>
      </c>
      <c r="J574" s="86">
        <f t="shared" si="471"/>
        <v>0</v>
      </c>
      <c r="K574" s="86">
        <f t="shared" si="471"/>
        <v>0</v>
      </c>
      <c r="L574" s="86">
        <f t="shared" si="471"/>
        <v>0</v>
      </c>
      <c r="M574" s="397">
        <f t="shared" si="471"/>
        <v>0</v>
      </c>
      <c r="N574" s="397">
        <f t="shared" si="471"/>
        <v>0</v>
      </c>
      <c r="O574" s="397">
        <f t="shared" si="471"/>
        <v>0</v>
      </c>
      <c r="P574" s="86"/>
      <c r="Q574" s="86"/>
      <c r="R574" s="86"/>
      <c r="S574" s="86">
        <f t="shared" si="471"/>
        <v>0</v>
      </c>
      <c r="T574" s="86">
        <f t="shared" si="471"/>
        <v>0</v>
      </c>
      <c r="U574" s="86">
        <f t="shared" si="471"/>
        <v>0</v>
      </c>
      <c r="V574" s="86">
        <f t="shared" si="471"/>
        <v>0</v>
      </c>
      <c r="W574" s="86">
        <f t="shared" si="471"/>
        <v>0</v>
      </c>
      <c r="X574" s="426">
        <f t="shared" si="471"/>
        <v>0</v>
      </c>
      <c r="Y574" s="86">
        <f t="shared" si="471"/>
        <v>0</v>
      </c>
      <c r="Z574" s="86">
        <f t="shared" si="471"/>
        <v>0</v>
      </c>
      <c r="AA574" s="426">
        <f t="shared" si="471"/>
        <v>0</v>
      </c>
      <c r="AB574" s="192"/>
    </row>
    <row r="575" spans="1:28" s="222" customFormat="1" ht="12.75" customHeight="1" x14ac:dyDescent="0.15">
      <c r="A575" s="261"/>
      <c r="B575" s="153"/>
      <c r="C575" s="153"/>
      <c r="D575" s="85"/>
      <c r="E575" s="262" t="s">
        <v>489</v>
      </c>
      <c r="F575" s="197" t="s">
        <v>490</v>
      </c>
      <c r="G575" s="161">
        <f t="shared" ref="G575:L575" si="472">G577</f>
        <v>0</v>
      </c>
      <c r="H575" s="161">
        <f t="shared" si="472"/>
        <v>0</v>
      </c>
      <c r="I575" s="161">
        <f t="shared" si="472"/>
        <v>0</v>
      </c>
      <c r="J575" s="161">
        <f t="shared" si="472"/>
        <v>0</v>
      </c>
      <c r="K575" s="161">
        <f t="shared" si="472"/>
        <v>0</v>
      </c>
      <c r="L575" s="161">
        <f t="shared" si="472"/>
        <v>0</v>
      </c>
      <c r="M575" s="385">
        <f>N575+O575</f>
        <v>0</v>
      </c>
      <c r="N575" s="385">
        <v>0</v>
      </c>
      <c r="O575" s="385">
        <v>0</v>
      </c>
      <c r="P575" s="162"/>
      <c r="Q575" s="162"/>
      <c r="R575" s="162"/>
      <c r="S575" s="164">
        <f>T575+U575</f>
        <v>0</v>
      </c>
      <c r="T575" s="164">
        <v>0</v>
      </c>
      <c r="U575" s="164">
        <v>0</v>
      </c>
      <c r="V575" s="164">
        <f>W575+X575</f>
        <v>0</v>
      </c>
      <c r="W575" s="164">
        <v>0</v>
      </c>
      <c r="X575" s="327">
        <v>0</v>
      </c>
      <c r="Y575" s="164">
        <f>Z575+AA575</f>
        <v>0</v>
      </c>
      <c r="Z575" s="164">
        <v>0</v>
      </c>
      <c r="AA575" s="327">
        <v>0</v>
      </c>
      <c r="AB575" s="195"/>
    </row>
    <row r="576" spans="1:28" s="194" customFormat="1" ht="46.5" customHeight="1" x14ac:dyDescent="0.15">
      <c r="A576" s="268"/>
      <c r="B576" s="239"/>
      <c r="C576" s="239"/>
      <c r="D576" s="269"/>
      <c r="E576" s="263" t="s">
        <v>49</v>
      </c>
      <c r="F576" s="86"/>
      <c r="G576" s="86">
        <f t="shared" ref="G576:AA576" si="473">G577</f>
        <v>0</v>
      </c>
      <c r="H576" s="86">
        <f t="shared" si="473"/>
        <v>0</v>
      </c>
      <c r="I576" s="86">
        <f t="shared" si="473"/>
        <v>0</v>
      </c>
      <c r="J576" s="86">
        <f t="shared" si="473"/>
        <v>0</v>
      </c>
      <c r="K576" s="86">
        <f t="shared" si="473"/>
        <v>0</v>
      </c>
      <c r="L576" s="86">
        <f t="shared" si="473"/>
        <v>0</v>
      </c>
      <c r="M576" s="397">
        <f t="shared" si="473"/>
        <v>0</v>
      </c>
      <c r="N576" s="397">
        <f t="shared" si="473"/>
        <v>0</v>
      </c>
      <c r="O576" s="397">
        <f t="shared" si="473"/>
        <v>0</v>
      </c>
      <c r="P576" s="86"/>
      <c r="Q576" s="86"/>
      <c r="R576" s="86"/>
      <c r="S576" s="86">
        <f t="shared" si="473"/>
        <v>0</v>
      </c>
      <c r="T576" s="86">
        <f t="shared" si="473"/>
        <v>0</v>
      </c>
      <c r="U576" s="86">
        <f t="shared" si="473"/>
        <v>0</v>
      </c>
      <c r="V576" s="86">
        <f t="shared" si="473"/>
        <v>0</v>
      </c>
      <c r="W576" s="86">
        <f t="shared" si="473"/>
        <v>0</v>
      </c>
      <c r="X576" s="426">
        <f t="shared" si="473"/>
        <v>0</v>
      </c>
      <c r="Y576" s="86">
        <f t="shared" si="473"/>
        <v>0</v>
      </c>
      <c r="Z576" s="86">
        <f t="shared" si="473"/>
        <v>0</v>
      </c>
      <c r="AA576" s="426">
        <f t="shared" si="473"/>
        <v>0</v>
      </c>
      <c r="AB576" s="192"/>
    </row>
    <row r="577" spans="1:28" s="222" customFormat="1" ht="12.75" customHeight="1" x14ac:dyDescent="0.15">
      <c r="A577" s="261"/>
      <c r="B577" s="153"/>
      <c r="C577" s="153"/>
      <c r="D577" s="85"/>
      <c r="E577" s="262" t="s">
        <v>536</v>
      </c>
      <c r="F577" s="197" t="s">
        <v>537</v>
      </c>
      <c r="G577" s="161">
        <f t="shared" ref="G577:L577" si="474">G579</f>
        <v>0</v>
      </c>
      <c r="H577" s="161">
        <f t="shared" si="474"/>
        <v>0</v>
      </c>
      <c r="I577" s="161">
        <f t="shared" si="474"/>
        <v>0</v>
      </c>
      <c r="J577" s="161">
        <f t="shared" si="474"/>
        <v>0</v>
      </c>
      <c r="K577" s="161">
        <f t="shared" si="474"/>
        <v>0</v>
      </c>
      <c r="L577" s="161">
        <f t="shared" si="474"/>
        <v>0</v>
      </c>
      <c r="M577" s="385">
        <f>N577+O577</f>
        <v>0</v>
      </c>
      <c r="N577" s="385">
        <v>0</v>
      </c>
      <c r="O577" s="385">
        <v>0</v>
      </c>
      <c r="P577" s="162"/>
      <c r="Q577" s="162"/>
      <c r="R577" s="162"/>
      <c r="S577" s="164">
        <f>T577+U577</f>
        <v>0</v>
      </c>
      <c r="T577" s="164">
        <v>0</v>
      </c>
      <c r="U577" s="164">
        <v>0</v>
      </c>
      <c r="V577" s="164">
        <f>W577+X577</f>
        <v>0</v>
      </c>
      <c r="W577" s="164">
        <v>0</v>
      </c>
      <c r="X577" s="327">
        <v>0</v>
      </c>
      <c r="Y577" s="164">
        <f>Z577+AA577</f>
        <v>0</v>
      </c>
      <c r="Z577" s="164">
        <v>0</v>
      </c>
      <c r="AA577" s="327">
        <v>0</v>
      </c>
      <c r="AB577" s="195"/>
    </row>
    <row r="578" spans="1:28" s="194" customFormat="1" ht="46.5" customHeight="1" x14ac:dyDescent="0.15">
      <c r="A578" s="268"/>
      <c r="B578" s="239"/>
      <c r="C578" s="239"/>
      <c r="D578" s="269"/>
      <c r="E578" s="263" t="s">
        <v>50</v>
      </c>
      <c r="F578" s="86"/>
      <c r="G578" s="86">
        <f t="shared" ref="G578:AA578" si="475">G579</f>
        <v>0</v>
      </c>
      <c r="H578" s="86">
        <f t="shared" si="475"/>
        <v>0</v>
      </c>
      <c r="I578" s="86">
        <f t="shared" si="475"/>
        <v>0</v>
      </c>
      <c r="J578" s="86">
        <f t="shared" si="475"/>
        <v>0</v>
      </c>
      <c r="K578" s="86">
        <f t="shared" si="475"/>
        <v>0</v>
      </c>
      <c r="L578" s="86">
        <f t="shared" si="475"/>
        <v>0</v>
      </c>
      <c r="M578" s="397">
        <f t="shared" si="475"/>
        <v>0</v>
      </c>
      <c r="N578" s="397">
        <f t="shared" si="475"/>
        <v>0</v>
      </c>
      <c r="O578" s="397">
        <f t="shared" si="475"/>
        <v>0</v>
      </c>
      <c r="P578" s="86"/>
      <c r="Q578" s="86"/>
      <c r="R578" s="86"/>
      <c r="S578" s="86">
        <f t="shared" si="475"/>
        <v>0</v>
      </c>
      <c r="T578" s="86">
        <f t="shared" si="475"/>
        <v>0</v>
      </c>
      <c r="U578" s="86">
        <f t="shared" si="475"/>
        <v>0</v>
      </c>
      <c r="V578" s="86">
        <f t="shared" si="475"/>
        <v>0</v>
      </c>
      <c r="W578" s="86">
        <f t="shared" si="475"/>
        <v>0</v>
      </c>
      <c r="X578" s="426">
        <f t="shared" si="475"/>
        <v>0</v>
      </c>
      <c r="Y578" s="86">
        <f t="shared" si="475"/>
        <v>0</v>
      </c>
      <c r="Z578" s="86">
        <f t="shared" si="475"/>
        <v>0</v>
      </c>
      <c r="AA578" s="426">
        <f t="shared" si="475"/>
        <v>0</v>
      </c>
      <c r="AB578" s="192"/>
    </row>
    <row r="579" spans="1:28" s="222" customFormat="1" ht="23.45" customHeight="1" x14ac:dyDescent="0.15">
      <c r="A579" s="261"/>
      <c r="B579" s="153"/>
      <c r="C579" s="153"/>
      <c r="D579" s="85"/>
      <c r="E579" s="262" t="s">
        <v>482</v>
      </c>
      <c r="F579" s="197" t="s">
        <v>481</v>
      </c>
      <c r="G579" s="161">
        <f t="shared" ref="G579:L579" si="476">G581</f>
        <v>0</v>
      </c>
      <c r="H579" s="161">
        <f t="shared" si="476"/>
        <v>0</v>
      </c>
      <c r="I579" s="161">
        <f t="shared" si="476"/>
        <v>0</v>
      </c>
      <c r="J579" s="161">
        <f t="shared" si="476"/>
        <v>0</v>
      </c>
      <c r="K579" s="161">
        <f t="shared" si="476"/>
        <v>0</v>
      </c>
      <c r="L579" s="161">
        <f t="shared" si="476"/>
        <v>0</v>
      </c>
      <c r="M579" s="385">
        <f>N579+O579</f>
        <v>0</v>
      </c>
      <c r="N579" s="385">
        <v>0</v>
      </c>
      <c r="O579" s="385">
        <v>0</v>
      </c>
      <c r="P579" s="162"/>
      <c r="Q579" s="162"/>
      <c r="R579" s="162"/>
      <c r="S579" s="164">
        <f>T579+U579</f>
        <v>0</v>
      </c>
      <c r="T579" s="164">
        <v>0</v>
      </c>
      <c r="U579" s="164">
        <v>0</v>
      </c>
      <c r="V579" s="164">
        <f>W579+X579</f>
        <v>0</v>
      </c>
      <c r="W579" s="164">
        <v>0</v>
      </c>
      <c r="X579" s="327">
        <v>0</v>
      </c>
      <c r="Y579" s="164">
        <f>Z579+AA579</f>
        <v>0</v>
      </c>
      <c r="Z579" s="164">
        <v>0</v>
      </c>
      <c r="AA579" s="327">
        <v>0</v>
      </c>
      <c r="AB579" s="195"/>
    </row>
    <row r="580" spans="1:28" s="265" customFormat="1" ht="22.15" customHeight="1" x14ac:dyDescent="0.15">
      <c r="A580" s="291" t="s">
        <v>418</v>
      </c>
      <c r="B580" s="292" t="s">
        <v>419</v>
      </c>
      <c r="C580" s="292" t="s">
        <v>264</v>
      </c>
      <c r="D580" s="86" t="s">
        <v>264</v>
      </c>
      <c r="E580" s="263" t="s">
        <v>420</v>
      </c>
      <c r="F580" s="86"/>
      <c r="G580" s="86">
        <f>G582+G589+G599+G620</f>
        <v>0</v>
      </c>
      <c r="H580" s="86">
        <f>H582+H589+H599+H620</f>
        <v>0</v>
      </c>
      <c r="I580" s="86">
        <f>I582+I589+I599+I620</f>
        <v>0</v>
      </c>
      <c r="J580" s="86">
        <f t="shared" ref="J580:O580" si="477">J582+J589+J599+J620</f>
        <v>8000</v>
      </c>
      <c r="K580" s="86">
        <f t="shared" si="477"/>
        <v>8000</v>
      </c>
      <c r="L580" s="86">
        <f t="shared" si="477"/>
        <v>0</v>
      </c>
      <c r="M580" s="397">
        <f t="shared" si="477"/>
        <v>8000</v>
      </c>
      <c r="N580" s="397">
        <f t="shared" si="477"/>
        <v>8000</v>
      </c>
      <c r="O580" s="397">
        <f t="shared" si="477"/>
        <v>0</v>
      </c>
      <c r="P580" s="86"/>
      <c r="Q580" s="86"/>
      <c r="R580" s="86"/>
      <c r="S580" s="86">
        <f t="shared" ref="S580:AA580" si="478">S582+S589+S599+S620</f>
        <v>8000</v>
      </c>
      <c r="T580" s="86">
        <f t="shared" si="478"/>
        <v>8000</v>
      </c>
      <c r="U580" s="86">
        <f t="shared" si="478"/>
        <v>0</v>
      </c>
      <c r="V580" s="86">
        <f t="shared" ref="V580:X580" si="479">V582+V589+V599+V620</f>
        <v>8000</v>
      </c>
      <c r="W580" s="86">
        <f t="shared" si="479"/>
        <v>8000</v>
      </c>
      <c r="X580" s="426">
        <f t="shared" si="479"/>
        <v>0</v>
      </c>
      <c r="Y580" s="86">
        <f t="shared" si="478"/>
        <v>8000</v>
      </c>
      <c r="Z580" s="86">
        <f t="shared" si="478"/>
        <v>8000</v>
      </c>
      <c r="AA580" s="426">
        <f t="shared" si="478"/>
        <v>0</v>
      </c>
      <c r="AB580" s="264"/>
    </row>
    <row r="581" spans="1:28" s="222" customFormat="1" ht="12.75" customHeight="1" x14ac:dyDescent="0.15">
      <c r="A581" s="261"/>
      <c r="B581" s="153"/>
      <c r="C581" s="153"/>
      <c r="D581" s="85"/>
      <c r="E581" s="262" t="s">
        <v>74</v>
      </c>
      <c r="F581" s="85"/>
      <c r="G581" s="85"/>
      <c r="H581" s="85"/>
      <c r="I581" s="85"/>
      <c r="J581" s="85"/>
      <c r="K581" s="85"/>
      <c r="L581" s="85"/>
      <c r="M581" s="399"/>
      <c r="N581" s="399"/>
      <c r="O581" s="399"/>
      <c r="P581" s="85"/>
      <c r="Q581" s="85"/>
      <c r="R581" s="85"/>
      <c r="S581" s="85"/>
      <c r="T581" s="85"/>
      <c r="U581" s="85"/>
      <c r="V581" s="85"/>
      <c r="W581" s="85"/>
      <c r="X581" s="428"/>
      <c r="Y581" s="85"/>
      <c r="Z581" s="85"/>
      <c r="AA581" s="428"/>
      <c r="AB581" s="195"/>
    </row>
    <row r="582" spans="1:28" s="194" customFormat="1" ht="14.45" customHeight="1" x14ac:dyDescent="0.15">
      <c r="A582" s="268" t="s">
        <v>421</v>
      </c>
      <c r="B582" s="239" t="s">
        <v>419</v>
      </c>
      <c r="C582" s="239" t="s">
        <v>273</v>
      </c>
      <c r="D582" s="269" t="s">
        <v>264</v>
      </c>
      <c r="E582" s="263" t="s">
        <v>422</v>
      </c>
      <c r="F582" s="86"/>
      <c r="G582" s="86">
        <f>G584</f>
        <v>0</v>
      </c>
      <c r="H582" s="86">
        <f>H584</f>
        <v>0</v>
      </c>
      <c r="I582" s="86">
        <f>I584</f>
        <v>0</v>
      </c>
      <c r="J582" s="86">
        <f t="shared" ref="J582:O582" si="480">J584</f>
        <v>0</v>
      </c>
      <c r="K582" s="86">
        <f t="shared" si="480"/>
        <v>0</v>
      </c>
      <c r="L582" s="86">
        <f t="shared" si="480"/>
        <v>0</v>
      </c>
      <c r="M582" s="397">
        <f t="shared" si="480"/>
        <v>0</v>
      </c>
      <c r="N582" s="397">
        <f t="shared" si="480"/>
        <v>0</v>
      </c>
      <c r="O582" s="397">
        <f t="shared" si="480"/>
        <v>0</v>
      </c>
      <c r="P582" s="86"/>
      <c r="Q582" s="86"/>
      <c r="R582" s="86"/>
      <c r="S582" s="86">
        <f t="shared" ref="S582:AA582" si="481">S584</f>
        <v>0</v>
      </c>
      <c r="T582" s="86">
        <f t="shared" si="481"/>
        <v>0</v>
      </c>
      <c r="U582" s="86">
        <f t="shared" si="481"/>
        <v>0</v>
      </c>
      <c r="V582" s="86">
        <f t="shared" ref="V582:X582" si="482">V584</f>
        <v>0</v>
      </c>
      <c r="W582" s="86">
        <f t="shared" si="482"/>
        <v>0</v>
      </c>
      <c r="X582" s="426">
        <f t="shared" si="482"/>
        <v>0</v>
      </c>
      <c r="Y582" s="86">
        <f t="shared" si="481"/>
        <v>0</v>
      </c>
      <c r="Z582" s="86">
        <f t="shared" si="481"/>
        <v>0</v>
      </c>
      <c r="AA582" s="426">
        <f t="shared" si="481"/>
        <v>0</v>
      </c>
      <c r="AB582" s="192"/>
    </row>
    <row r="583" spans="1:28" s="222" customFormat="1" ht="12.75" customHeight="1" x14ac:dyDescent="0.15">
      <c r="A583" s="261"/>
      <c r="B583" s="153"/>
      <c r="C583" s="153"/>
      <c r="D583" s="85"/>
      <c r="E583" s="262" t="s">
        <v>269</v>
      </c>
      <c r="F583" s="85"/>
      <c r="G583" s="85"/>
      <c r="H583" s="85"/>
      <c r="I583" s="85"/>
      <c r="J583" s="85"/>
      <c r="K583" s="85"/>
      <c r="L583" s="85"/>
      <c r="M583" s="393"/>
      <c r="N583" s="393"/>
      <c r="O583" s="393"/>
      <c r="P583" s="224"/>
      <c r="Q583" s="224"/>
      <c r="R583" s="224"/>
      <c r="S583" s="224"/>
      <c r="T583" s="224"/>
      <c r="U583" s="224"/>
      <c r="V583" s="224"/>
      <c r="W583" s="224"/>
      <c r="X583" s="423"/>
      <c r="Y583" s="224"/>
      <c r="Z583" s="224"/>
      <c r="AA583" s="423"/>
      <c r="AB583" s="195"/>
    </row>
    <row r="584" spans="1:28" s="222" customFormat="1" ht="12.75" customHeight="1" x14ac:dyDescent="0.15">
      <c r="A584" s="196" t="s">
        <v>423</v>
      </c>
      <c r="B584" s="197" t="s">
        <v>419</v>
      </c>
      <c r="C584" s="197" t="s">
        <v>273</v>
      </c>
      <c r="D584" s="197" t="s">
        <v>267</v>
      </c>
      <c r="E584" s="262" t="s">
        <v>422</v>
      </c>
      <c r="F584" s="85"/>
      <c r="G584" s="161">
        <f>G586</f>
        <v>0</v>
      </c>
      <c r="H584" s="161">
        <f>H586</f>
        <v>0</v>
      </c>
      <c r="I584" s="161">
        <f>I586</f>
        <v>0</v>
      </c>
      <c r="J584" s="161">
        <f>K584+L584</f>
        <v>0</v>
      </c>
      <c r="K584" s="161">
        <f>K586</f>
        <v>0</v>
      </c>
      <c r="L584" s="161">
        <f>L586</f>
        <v>0</v>
      </c>
      <c r="M584" s="391">
        <f>M586</f>
        <v>0</v>
      </c>
      <c r="N584" s="391">
        <f>N586</f>
        <v>0</v>
      </c>
      <c r="O584" s="391">
        <f>O586</f>
        <v>0</v>
      </c>
      <c r="P584" s="162"/>
      <c r="Q584" s="162"/>
      <c r="R584" s="162"/>
      <c r="S584" s="161">
        <f t="shared" ref="S584:X584" si="483">S586</f>
        <v>0</v>
      </c>
      <c r="T584" s="161">
        <f t="shared" si="483"/>
        <v>0</v>
      </c>
      <c r="U584" s="161">
        <f t="shared" si="483"/>
        <v>0</v>
      </c>
      <c r="V584" s="161">
        <f t="shared" si="483"/>
        <v>0</v>
      </c>
      <c r="W584" s="161">
        <f t="shared" si="483"/>
        <v>0</v>
      </c>
      <c r="X584" s="414">
        <f t="shared" si="483"/>
        <v>0</v>
      </c>
      <c r="Y584" s="161">
        <f t="shared" ref="Y584:AA584" si="484">Y586</f>
        <v>0</v>
      </c>
      <c r="Z584" s="161">
        <f t="shared" si="484"/>
        <v>0</v>
      </c>
      <c r="AA584" s="414">
        <f t="shared" si="484"/>
        <v>0</v>
      </c>
      <c r="AB584" s="195"/>
    </row>
    <row r="585" spans="1:28" s="222" customFormat="1" ht="12.75" customHeight="1" x14ac:dyDescent="0.15">
      <c r="A585" s="261"/>
      <c r="B585" s="153"/>
      <c r="C585" s="153"/>
      <c r="D585" s="85"/>
      <c r="E585" s="262" t="s">
        <v>74</v>
      </c>
      <c r="F585" s="85"/>
      <c r="G585" s="85"/>
      <c r="H585" s="85"/>
      <c r="I585" s="85"/>
      <c r="J585" s="85"/>
      <c r="K585" s="85"/>
      <c r="L585" s="85"/>
      <c r="M585" s="393"/>
      <c r="N585" s="393"/>
      <c r="O585" s="393"/>
      <c r="P585" s="224"/>
      <c r="Q585" s="224"/>
      <c r="R585" s="224"/>
      <c r="S585" s="224"/>
      <c r="T585" s="224"/>
      <c r="U585" s="224"/>
      <c r="V585" s="224"/>
      <c r="W585" s="224"/>
      <c r="X585" s="423"/>
      <c r="Y585" s="224"/>
      <c r="Z585" s="224"/>
      <c r="AA585" s="423"/>
      <c r="AB585" s="195"/>
    </row>
    <row r="586" spans="1:28" s="194" customFormat="1" ht="24" customHeight="1" x14ac:dyDescent="0.15">
      <c r="A586" s="268"/>
      <c r="B586" s="239"/>
      <c r="C586" s="239"/>
      <c r="D586" s="269"/>
      <c r="E586" s="263" t="s">
        <v>51</v>
      </c>
      <c r="F586" s="86"/>
      <c r="G586" s="86">
        <f t="shared" ref="G586:O586" si="485">G587+G588</f>
        <v>0</v>
      </c>
      <c r="H586" s="86">
        <f t="shared" si="485"/>
        <v>0</v>
      </c>
      <c r="I586" s="86">
        <f t="shared" si="485"/>
        <v>0</v>
      </c>
      <c r="J586" s="86">
        <f t="shared" si="485"/>
        <v>0</v>
      </c>
      <c r="K586" s="86">
        <f t="shared" si="485"/>
        <v>0</v>
      </c>
      <c r="L586" s="86">
        <f t="shared" si="485"/>
        <v>0</v>
      </c>
      <c r="M586" s="397">
        <f t="shared" si="485"/>
        <v>0</v>
      </c>
      <c r="N586" s="397">
        <f t="shared" si="485"/>
        <v>0</v>
      </c>
      <c r="O586" s="397">
        <f t="shared" si="485"/>
        <v>0</v>
      </c>
      <c r="P586" s="86"/>
      <c r="Q586" s="86"/>
      <c r="R586" s="86"/>
      <c r="S586" s="86">
        <f t="shared" ref="S586:AA586" si="486">S587+S588</f>
        <v>0</v>
      </c>
      <c r="T586" s="86">
        <f t="shared" si="486"/>
        <v>0</v>
      </c>
      <c r="U586" s="86">
        <f t="shared" si="486"/>
        <v>0</v>
      </c>
      <c r="V586" s="86">
        <f t="shared" ref="V586:X586" si="487">V587+V588</f>
        <v>0</v>
      </c>
      <c r="W586" s="86">
        <f t="shared" si="487"/>
        <v>0</v>
      </c>
      <c r="X586" s="426">
        <f t="shared" si="487"/>
        <v>0</v>
      </c>
      <c r="Y586" s="86">
        <f t="shared" si="486"/>
        <v>0</v>
      </c>
      <c r="Z586" s="86">
        <f t="shared" si="486"/>
        <v>0</v>
      </c>
      <c r="AA586" s="426">
        <f t="shared" si="486"/>
        <v>0</v>
      </c>
      <c r="AB586" s="192"/>
    </row>
    <row r="587" spans="1:28" s="194" customFormat="1" ht="13.15" customHeight="1" x14ac:dyDescent="0.15">
      <c r="A587" s="268"/>
      <c r="B587" s="239"/>
      <c r="C587" s="239"/>
      <c r="D587" s="269"/>
      <c r="E587" s="262" t="s">
        <v>557</v>
      </c>
      <c r="F587" s="197" t="s">
        <v>558</v>
      </c>
      <c r="G587" s="161">
        <f>H587+I587</f>
        <v>0</v>
      </c>
      <c r="H587" s="161"/>
      <c r="I587" s="161">
        <v>0</v>
      </c>
      <c r="J587" s="161">
        <f>K587+L587</f>
        <v>0</v>
      </c>
      <c r="K587" s="161">
        <v>0</v>
      </c>
      <c r="L587" s="161">
        <v>0</v>
      </c>
      <c r="M587" s="385">
        <f>N587+O587</f>
        <v>0</v>
      </c>
      <c r="N587" s="385">
        <v>0</v>
      </c>
      <c r="O587" s="385">
        <v>0</v>
      </c>
      <c r="P587" s="224"/>
      <c r="Q587" s="224"/>
      <c r="R587" s="224"/>
      <c r="S587" s="164">
        <f>T587+U587</f>
        <v>0</v>
      </c>
      <c r="T587" s="164">
        <f>'4'!S148</f>
        <v>0</v>
      </c>
      <c r="U587" s="164">
        <v>0</v>
      </c>
      <c r="V587" s="164">
        <f>W587+X587</f>
        <v>0</v>
      </c>
      <c r="W587" s="164">
        <f>'4'!V148</f>
        <v>0</v>
      </c>
      <c r="X587" s="327">
        <v>0</v>
      </c>
      <c r="Y587" s="164">
        <f>Z587+AA587</f>
        <v>0</v>
      </c>
      <c r="Z587" s="164">
        <f>'4'!Y148</f>
        <v>0</v>
      </c>
      <c r="AA587" s="327">
        <v>0</v>
      </c>
      <c r="AB587" s="192"/>
    </row>
    <row r="588" spans="1:28" s="222" customFormat="1" ht="22.9" customHeight="1" x14ac:dyDescent="0.15">
      <c r="A588" s="261"/>
      <c r="B588" s="153"/>
      <c r="C588" s="153"/>
      <c r="D588" s="85"/>
      <c r="E588" s="262" t="s">
        <v>498</v>
      </c>
      <c r="F588" s="197" t="s">
        <v>497</v>
      </c>
      <c r="G588" s="161">
        <f>H588+I588</f>
        <v>0</v>
      </c>
      <c r="H588" s="161"/>
      <c r="I588" s="161">
        <v>0</v>
      </c>
      <c r="J588" s="161">
        <f>K588+L588</f>
        <v>0</v>
      </c>
      <c r="K588" s="161">
        <v>0</v>
      </c>
      <c r="L588" s="161">
        <v>0</v>
      </c>
      <c r="M588" s="385">
        <f>N588+O588</f>
        <v>0</v>
      </c>
      <c r="N588" s="385">
        <v>0</v>
      </c>
      <c r="O588" s="385">
        <v>0</v>
      </c>
      <c r="P588" s="162"/>
      <c r="Q588" s="162"/>
      <c r="R588" s="162"/>
      <c r="S588" s="164">
        <f>T588+U588</f>
        <v>0</v>
      </c>
      <c r="T588" s="164">
        <v>0</v>
      </c>
      <c r="U588" s="164">
        <v>0</v>
      </c>
      <c r="V588" s="164">
        <f>W588+X588</f>
        <v>0</v>
      </c>
      <c r="W588" s="164">
        <v>0</v>
      </c>
      <c r="X588" s="327">
        <v>0</v>
      </c>
      <c r="Y588" s="164">
        <f>Z588+AA588</f>
        <v>0</v>
      </c>
      <c r="Z588" s="164">
        <v>0</v>
      </c>
      <c r="AA588" s="327">
        <v>0</v>
      </c>
      <c r="AB588" s="195"/>
    </row>
    <row r="589" spans="1:28" s="194" customFormat="1" ht="22.15" customHeight="1" x14ac:dyDescent="0.15">
      <c r="A589" s="268" t="s">
        <v>424</v>
      </c>
      <c r="B589" s="239" t="s">
        <v>419</v>
      </c>
      <c r="C589" s="239" t="s">
        <v>307</v>
      </c>
      <c r="D589" s="269" t="s">
        <v>264</v>
      </c>
      <c r="E589" s="263" t="s">
        <v>425</v>
      </c>
      <c r="F589" s="86"/>
      <c r="G589" s="86">
        <f>G591</f>
        <v>0</v>
      </c>
      <c r="H589" s="86">
        <f t="shared" ref="H589:O589" si="488">H591</f>
        <v>0</v>
      </c>
      <c r="I589" s="86">
        <f t="shared" si="488"/>
        <v>0</v>
      </c>
      <c r="J589" s="86">
        <f t="shared" si="488"/>
        <v>0</v>
      </c>
      <c r="K589" s="86">
        <f t="shared" si="488"/>
        <v>0</v>
      </c>
      <c r="L589" s="86">
        <f t="shared" si="488"/>
        <v>0</v>
      </c>
      <c r="M589" s="397">
        <f t="shared" si="488"/>
        <v>0</v>
      </c>
      <c r="N589" s="397">
        <f t="shared" si="488"/>
        <v>0</v>
      </c>
      <c r="O589" s="397">
        <f t="shared" si="488"/>
        <v>0</v>
      </c>
      <c r="P589" s="86"/>
      <c r="Q589" s="86"/>
      <c r="R589" s="86"/>
      <c r="S589" s="86">
        <f t="shared" ref="S589:AA589" si="489">S591</f>
        <v>0</v>
      </c>
      <c r="T589" s="86">
        <f t="shared" si="489"/>
        <v>0</v>
      </c>
      <c r="U589" s="86">
        <f t="shared" si="489"/>
        <v>0</v>
      </c>
      <c r="V589" s="86">
        <f t="shared" ref="V589:X589" si="490">V591</f>
        <v>0</v>
      </c>
      <c r="W589" s="86">
        <f t="shared" si="490"/>
        <v>0</v>
      </c>
      <c r="X589" s="426">
        <f t="shared" si="490"/>
        <v>0</v>
      </c>
      <c r="Y589" s="86">
        <f t="shared" si="489"/>
        <v>0</v>
      </c>
      <c r="Z589" s="86">
        <f t="shared" si="489"/>
        <v>0</v>
      </c>
      <c r="AA589" s="426">
        <f t="shared" si="489"/>
        <v>0</v>
      </c>
      <c r="AB589" s="192"/>
    </row>
    <row r="590" spans="1:28" s="222" customFormat="1" ht="12.75" customHeight="1" x14ac:dyDescent="0.15">
      <c r="A590" s="261"/>
      <c r="B590" s="153"/>
      <c r="C590" s="153"/>
      <c r="D590" s="85"/>
      <c r="E590" s="262" t="s">
        <v>269</v>
      </c>
      <c r="F590" s="85"/>
      <c r="G590" s="85"/>
      <c r="H590" s="85"/>
      <c r="I590" s="85"/>
      <c r="J590" s="85"/>
      <c r="K590" s="85"/>
      <c r="L590" s="85"/>
      <c r="M590" s="393"/>
      <c r="N590" s="393"/>
      <c r="O590" s="393"/>
      <c r="P590" s="224"/>
      <c r="Q590" s="224"/>
      <c r="R590" s="224"/>
      <c r="S590" s="224"/>
      <c r="T590" s="224"/>
      <c r="U590" s="224"/>
      <c r="V590" s="224"/>
      <c r="W590" s="224"/>
      <c r="X590" s="423"/>
      <c r="Y590" s="224"/>
      <c r="Z590" s="224"/>
      <c r="AA590" s="423"/>
      <c r="AB590" s="195"/>
    </row>
    <row r="591" spans="1:28" s="222" customFormat="1" ht="16.899999999999999" customHeight="1" x14ac:dyDescent="0.15">
      <c r="A591" s="196" t="s">
        <v>426</v>
      </c>
      <c r="B591" s="197" t="s">
        <v>419</v>
      </c>
      <c r="C591" s="197" t="s">
        <v>307</v>
      </c>
      <c r="D591" s="197" t="s">
        <v>267</v>
      </c>
      <c r="E591" s="262" t="s">
        <v>425</v>
      </c>
      <c r="F591" s="85"/>
      <c r="G591" s="85">
        <f t="shared" ref="G591:O591" si="491">G593</f>
        <v>0</v>
      </c>
      <c r="H591" s="85">
        <f t="shared" si="491"/>
        <v>0</v>
      </c>
      <c r="I591" s="85">
        <f t="shared" si="491"/>
        <v>0</v>
      </c>
      <c r="J591" s="85">
        <v>0</v>
      </c>
      <c r="K591" s="85">
        <v>0</v>
      </c>
      <c r="L591" s="85">
        <f t="shared" si="491"/>
        <v>0</v>
      </c>
      <c r="M591" s="399">
        <f t="shared" si="491"/>
        <v>0</v>
      </c>
      <c r="N591" s="399">
        <f t="shared" si="491"/>
        <v>0</v>
      </c>
      <c r="O591" s="399">
        <f t="shared" si="491"/>
        <v>0</v>
      </c>
      <c r="P591" s="162"/>
      <c r="Q591" s="162"/>
      <c r="R591" s="162"/>
      <c r="S591" s="85">
        <f t="shared" ref="S591:X591" si="492">S593</f>
        <v>0</v>
      </c>
      <c r="T591" s="85">
        <f t="shared" si="492"/>
        <v>0</v>
      </c>
      <c r="U591" s="85">
        <f t="shared" si="492"/>
        <v>0</v>
      </c>
      <c r="V591" s="85">
        <f t="shared" si="492"/>
        <v>0</v>
      </c>
      <c r="W591" s="85">
        <f t="shared" si="492"/>
        <v>0</v>
      </c>
      <c r="X591" s="428">
        <f t="shared" si="492"/>
        <v>0</v>
      </c>
      <c r="Y591" s="85">
        <f t="shared" ref="Y591:AA591" si="493">Y593</f>
        <v>0</v>
      </c>
      <c r="Z591" s="85">
        <f t="shared" si="493"/>
        <v>0</v>
      </c>
      <c r="AA591" s="428">
        <f t="shared" si="493"/>
        <v>0</v>
      </c>
      <c r="AB591" s="195"/>
    </row>
    <row r="592" spans="1:28" s="222" customFormat="1" ht="12.75" customHeight="1" x14ac:dyDescent="0.15">
      <c r="A592" s="261"/>
      <c r="B592" s="153"/>
      <c r="C592" s="153"/>
      <c r="D592" s="85"/>
      <c r="E592" s="262" t="s">
        <v>74</v>
      </c>
      <c r="F592" s="85"/>
      <c r="G592" s="85"/>
      <c r="H592" s="85"/>
      <c r="I592" s="85"/>
      <c r="J592" s="85"/>
      <c r="K592" s="85"/>
      <c r="L592" s="85"/>
      <c r="M592" s="393"/>
      <c r="N592" s="393"/>
      <c r="O592" s="393"/>
      <c r="P592" s="224"/>
      <c r="Q592" s="224"/>
      <c r="R592" s="224"/>
      <c r="S592" s="224"/>
      <c r="T592" s="224"/>
      <c r="U592" s="224"/>
      <c r="V592" s="224"/>
      <c r="W592" s="224"/>
      <c r="X592" s="423"/>
      <c r="Y592" s="224"/>
      <c r="Z592" s="224"/>
      <c r="AA592" s="423"/>
      <c r="AB592" s="195"/>
    </row>
    <row r="593" spans="1:28" s="194" customFormat="1" ht="20.45" customHeight="1" x14ac:dyDescent="0.15">
      <c r="A593" s="268"/>
      <c r="B593" s="239"/>
      <c r="C593" s="239"/>
      <c r="D593" s="269"/>
      <c r="E593" s="263" t="s">
        <v>52</v>
      </c>
      <c r="F593" s="86"/>
      <c r="G593" s="86">
        <f t="shared" ref="G593:O593" si="494">G594+G595+G596</f>
        <v>0</v>
      </c>
      <c r="H593" s="86">
        <f t="shared" si="494"/>
        <v>0</v>
      </c>
      <c r="I593" s="86">
        <f t="shared" si="494"/>
        <v>0</v>
      </c>
      <c r="J593" s="86">
        <f t="shared" si="494"/>
        <v>0</v>
      </c>
      <c r="K593" s="86">
        <f t="shared" si="494"/>
        <v>0</v>
      </c>
      <c r="L593" s="86">
        <f t="shared" si="494"/>
        <v>0</v>
      </c>
      <c r="M593" s="397">
        <f t="shared" si="494"/>
        <v>0</v>
      </c>
      <c r="N593" s="397">
        <v>0</v>
      </c>
      <c r="O593" s="397">
        <f t="shared" si="494"/>
        <v>0</v>
      </c>
      <c r="P593" s="86"/>
      <c r="Q593" s="86"/>
      <c r="R593" s="86"/>
      <c r="S593" s="86">
        <f t="shared" ref="S593:AA593" si="495">S594+S595+S596</f>
        <v>0</v>
      </c>
      <c r="T593" s="86">
        <f t="shared" si="495"/>
        <v>0</v>
      </c>
      <c r="U593" s="86">
        <f t="shared" si="495"/>
        <v>0</v>
      </c>
      <c r="V593" s="86">
        <f t="shared" ref="V593:X593" si="496">V594+V595+V596</f>
        <v>0</v>
      </c>
      <c r="W593" s="86">
        <f t="shared" si="496"/>
        <v>0</v>
      </c>
      <c r="X593" s="426">
        <f t="shared" si="496"/>
        <v>0</v>
      </c>
      <c r="Y593" s="86">
        <f t="shared" si="495"/>
        <v>0</v>
      </c>
      <c r="Z593" s="86">
        <f t="shared" si="495"/>
        <v>0</v>
      </c>
      <c r="AA593" s="426">
        <f t="shared" si="495"/>
        <v>0</v>
      </c>
      <c r="AB593" s="192"/>
    </row>
    <row r="594" spans="1:28" s="194" customFormat="1" ht="17.45" customHeight="1" x14ac:dyDescent="0.15">
      <c r="A594" s="268"/>
      <c r="B594" s="239"/>
      <c r="C594" s="239"/>
      <c r="D594" s="269"/>
      <c r="E594" s="262" t="s">
        <v>452</v>
      </c>
      <c r="F594" s="197" t="s">
        <v>451</v>
      </c>
      <c r="G594" s="161">
        <f>H594+I594</f>
        <v>0</v>
      </c>
      <c r="H594" s="161"/>
      <c r="I594" s="161">
        <v>0</v>
      </c>
      <c r="J594" s="161">
        <f>K594+L594</f>
        <v>0</v>
      </c>
      <c r="K594" s="161">
        <v>0</v>
      </c>
      <c r="L594" s="161">
        <v>0</v>
      </c>
      <c r="M594" s="385">
        <f>N594+O594</f>
        <v>0</v>
      </c>
      <c r="N594" s="385">
        <v>0</v>
      </c>
      <c r="O594" s="385">
        <v>0</v>
      </c>
      <c r="P594" s="162"/>
      <c r="Q594" s="162"/>
      <c r="R594" s="162"/>
      <c r="S594" s="164">
        <f>T594+U594</f>
        <v>0</v>
      </c>
      <c r="T594" s="164">
        <v>0</v>
      </c>
      <c r="U594" s="164">
        <v>0</v>
      </c>
      <c r="V594" s="164">
        <f>W594+X594</f>
        <v>0</v>
      </c>
      <c r="W594" s="164">
        <v>0</v>
      </c>
      <c r="X594" s="327">
        <v>0</v>
      </c>
      <c r="Y594" s="164">
        <f>Z594+AA594</f>
        <v>0</v>
      </c>
      <c r="Z594" s="164">
        <v>0</v>
      </c>
      <c r="AA594" s="327">
        <v>0</v>
      </c>
      <c r="AB594" s="192"/>
    </row>
    <row r="595" spans="1:28" s="222" customFormat="1" ht="12.75" customHeight="1" x14ac:dyDescent="0.15">
      <c r="A595" s="261"/>
      <c r="B595" s="153"/>
      <c r="C595" s="153"/>
      <c r="D595" s="85"/>
      <c r="E595" s="262" t="s">
        <v>557</v>
      </c>
      <c r="F595" s="197" t="s">
        <v>558</v>
      </c>
      <c r="G595" s="161">
        <f>H595+I595</f>
        <v>0</v>
      </c>
      <c r="H595" s="161"/>
      <c r="I595" s="161">
        <v>0</v>
      </c>
      <c r="J595" s="161">
        <f>K595+L595</f>
        <v>0</v>
      </c>
      <c r="K595" s="161">
        <v>0</v>
      </c>
      <c r="L595" s="161">
        <v>0</v>
      </c>
      <c r="M595" s="385">
        <f>N595+O595</f>
        <v>0</v>
      </c>
      <c r="N595" s="385">
        <v>0</v>
      </c>
      <c r="O595" s="385">
        <v>0</v>
      </c>
      <c r="P595" s="162"/>
      <c r="Q595" s="162"/>
      <c r="R595" s="162"/>
      <c r="S595" s="164">
        <f>T595+U595</f>
        <v>0</v>
      </c>
      <c r="T595" s="164">
        <f>'4'!S151</f>
        <v>0</v>
      </c>
      <c r="U595" s="164">
        <v>0</v>
      </c>
      <c r="V595" s="164">
        <f>W595+X595</f>
        <v>0</v>
      </c>
      <c r="W595" s="164">
        <f>'4'!V151</f>
        <v>0</v>
      </c>
      <c r="X595" s="327">
        <v>0</v>
      </c>
      <c r="Y595" s="164">
        <f>Z595+AA595</f>
        <v>0</v>
      </c>
      <c r="Z595" s="164">
        <f>'4'!Y151</f>
        <v>0</v>
      </c>
      <c r="AA595" s="327">
        <v>0</v>
      </c>
      <c r="AB595" s="195"/>
    </row>
    <row r="596" spans="1:28" s="222" customFormat="1" ht="12.75" customHeight="1" x14ac:dyDescent="0.15">
      <c r="A596" s="261"/>
      <c r="B596" s="153"/>
      <c r="C596" s="153"/>
      <c r="D596" s="85"/>
      <c r="E596" s="270" t="s">
        <v>18</v>
      </c>
      <c r="F596" s="197">
        <v>4269</v>
      </c>
      <c r="G596" s="161">
        <f>H596+I596</f>
        <v>0</v>
      </c>
      <c r="H596" s="161"/>
      <c r="I596" s="161">
        <v>0</v>
      </c>
      <c r="J596" s="161">
        <f>K596+L596</f>
        <v>0</v>
      </c>
      <c r="K596" s="161">
        <v>0</v>
      </c>
      <c r="L596" s="161">
        <v>0</v>
      </c>
      <c r="M596" s="385">
        <f>N596+O596</f>
        <v>0</v>
      </c>
      <c r="N596" s="385">
        <v>0</v>
      </c>
      <c r="O596" s="385">
        <v>0</v>
      </c>
      <c r="P596" s="162"/>
      <c r="Q596" s="162"/>
      <c r="R596" s="162"/>
      <c r="S596" s="164">
        <f>T596+U596</f>
        <v>0</v>
      </c>
      <c r="T596" s="164">
        <v>0</v>
      </c>
      <c r="U596" s="164">
        <v>0</v>
      </c>
      <c r="V596" s="164">
        <f>W596+X596</f>
        <v>0</v>
      </c>
      <c r="W596" s="164">
        <v>0</v>
      </c>
      <c r="X596" s="327">
        <v>0</v>
      </c>
      <c r="Y596" s="164">
        <f>Z596+AA596</f>
        <v>0</v>
      </c>
      <c r="Z596" s="164">
        <v>0</v>
      </c>
      <c r="AA596" s="327">
        <v>0</v>
      </c>
      <c r="AB596" s="195"/>
    </row>
    <row r="597" spans="1:28" s="194" customFormat="1" ht="24" customHeight="1" x14ac:dyDescent="0.15">
      <c r="A597" s="268"/>
      <c r="B597" s="239"/>
      <c r="C597" s="239"/>
      <c r="D597" s="269"/>
      <c r="E597" s="263" t="s">
        <v>53</v>
      </c>
      <c r="F597" s="86"/>
      <c r="G597" s="86">
        <f t="shared" ref="G597:AA597" si="497">G598</f>
        <v>0</v>
      </c>
      <c r="H597" s="86">
        <f t="shared" si="497"/>
        <v>0</v>
      </c>
      <c r="I597" s="86">
        <f t="shared" si="497"/>
        <v>0</v>
      </c>
      <c r="J597" s="86">
        <f t="shared" si="497"/>
        <v>0</v>
      </c>
      <c r="K597" s="86">
        <f t="shared" si="497"/>
        <v>0</v>
      </c>
      <c r="L597" s="86">
        <f t="shared" si="497"/>
        <v>0</v>
      </c>
      <c r="M597" s="397"/>
      <c r="N597" s="397">
        <f t="shared" si="497"/>
        <v>0</v>
      </c>
      <c r="O597" s="397">
        <f t="shared" si="497"/>
        <v>0</v>
      </c>
      <c r="P597" s="86"/>
      <c r="Q597" s="86"/>
      <c r="R597" s="86"/>
      <c r="S597" s="86">
        <f t="shared" si="497"/>
        <v>0</v>
      </c>
      <c r="T597" s="86">
        <f t="shared" si="497"/>
        <v>0</v>
      </c>
      <c r="U597" s="86">
        <f t="shared" si="497"/>
        <v>0</v>
      </c>
      <c r="V597" s="86">
        <f t="shared" si="497"/>
        <v>0</v>
      </c>
      <c r="W597" s="86">
        <f t="shared" si="497"/>
        <v>0</v>
      </c>
      <c r="X597" s="426">
        <f t="shared" si="497"/>
        <v>0</v>
      </c>
      <c r="Y597" s="86">
        <f t="shared" si="497"/>
        <v>0</v>
      </c>
      <c r="Z597" s="86">
        <f t="shared" si="497"/>
        <v>0</v>
      </c>
      <c r="AA597" s="426">
        <f t="shared" si="497"/>
        <v>0</v>
      </c>
      <c r="AB597" s="192"/>
    </row>
    <row r="598" spans="1:28" s="222" customFormat="1" ht="23.45" customHeight="1" x14ac:dyDescent="0.15">
      <c r="A598" s="261"/>
      <c r="B598" s="153"/>
      <c r="C598" s="153"/>
      <c r="D598" s="85"/>
      <c r="E598" s="262" t="s">
        <v>564</v>
      </c>
      <c r="F598" s="197" t="s">
        <v>565</v>
      </c>
      <c r="G598" s="161">
        <f>H598+I598</f>
        <v>0</v>
      </c>
      <c r="H598" s="161">
        <v>0</v>
      </c>
      <c r="I598" s="161">
        <v>0</v>
      </c>
      <c r="J598" s="161">
        <f>K598+L598</f>
        <v>0</v>
      </c>
      <c r="K598" s="161">
        <v>0</v>
      </c>
      <c r="L598" s="161">
        <v>0</v>
      </c>
      <c r="M598" s="385">
        <f>N598+O598</f>
        <v>0</v>
      </c>
      <c r="N598" s="385">
        <v>0</v>
      </c>
      <c r="O598" s="385">
        <v>0</v>
      </c>
      <c r="P598" s="162"/>
      <c r="Q598" s="162"/>
      <c r="R598" s="162"/>
      <c r="S598" s="164">
        <f>T598+U598</f>
        <v>0</v>
      </c>
      <c r="T598" s="164">
        <v>0</v>
      </c>
      <c r="U598" s="164">
        <v>0</v>
      </c>
      <c r="V598" s="164">
        <f>W598+X598</f>
        <v>0</v>
      </c>
      <c r="W598" s="164">
        <v>0</v>
      </c>
      <c r="X598" s="327">
        <v>0</v>
      </c>
      <c r="Y598" s="164">
        <f>Z598+AA598</f>
        <v>0</v>
      </c>
      <c r="Z598" s="164">
        <v>0</v>
      </c>
      <c r="AA598" s="327">
        <v>0</v>
      </c>
      <c r="AB598" s="195"/>
    </row>
    <row r="599" spans="1:28" s="194" customFormat="1" ht="27.6" customHeight="1" x14ac:dyDescent="0.15">
      <c r="A599" s="268" t="s">
        <v>427</v>
      </c>
      <c r="B599" s="239" t="s">
        <v>419</v>
      </c>
      <c r="C599" s="239" t="s">
        <v>320</v>
      </c>
      <c r="D599" s="269" t="s">
        <v>264</v>
      </c>
      <c r="E599" s="263" t="s">
        <v>428</v>
      </c>
      <c r="F599" s="86"/>
      <c r="G599" s="86">
        <f>G601</f>
        <v>0</v>
      </c>
      <c r="H599" s="86">
        <f t="shared" ref="H599:O599" si="498">H601</f>
        <v>0</v>
      </c>
      <c r="I599" s="86">
        <f t="shared" si="498"/>
        <v>0</v>
      </c>
      <c r="J599" s="86">
        <f t="shared" si="498"/>
        <v>8000</v>
      </c>
      <c r="K599" s="86">
        <f t="shared" si="498"/>
        <v>8000</v>
      </c>
      <c r="L599" s="86">
        <f t="shared" si="498"/>
        <v>0</v>
      </c>
      <c r="M599" s="397">
        <f t="shared" si="498"/>
        <v>8000</v>
      </c>
      <c r="N599" s="397">
        <f t="shared" si="498"/>
        <v>8000</v>
      </c>
      <c r="O599" s="397">
        <f t="shared" si="498"/>
        <v>0</v>
      </c>
      <c r="P599" s="86"/>
      <c r="Q599" s="86"/>
      <c r="R599" s="86"/>
      <c r="S599" s="86">
        <f t="shared" ref="S599:AA599" si="499">S601</f>
        <v>8000</v>
      </c>
      <c r="T599" s="86">
        <f t="shared" si="499"/>
        <v>8000</v>
      </c>
      <c r="U599" s="86">
        <f t="shared" si="499"/>
        <v>0</v>
      </c>
      <c r="V599" s="86">
        <f t="shared" ref="V599:X599" si="500">V601</f>
        <v>8000</v>
      </c>
      <c r="W599" s="86">
        <f t="shared" si="500"/>
        <v>8000</v>
      </c>
      <c r="X599" s="426">
        <f t="shared" si="500"/>
        <v>0</v>
      </c>
      <c r="Y599" s="86">
        <f t="shared" si="499"/>
        <v>8000</v>
      </c>
      <c r="Z599" s="86">
        <f t="shared" si="499"/>
        <v>8000</v>
      </c>
      <c r="AA599" s="426">
        <f t="shared" si="499"/>
        <v>0</v>
      </c>
      <c r="AB599" s="192"/>
    </row>
    <row r="600" spans="1:28" s="222" customFormat="1" ht="12.75" customHeight="1" x14ac:dyDescent="0.15">
      <c r="A600" s="261"/>
      <c r="B600" s="153"/>
      <c r="C600" s="153"/>
      <c r="D600" s="85"/>
      <c r="E600" s="262" t="s">
        <v>269</v>
      </c>
      <c r="F600" s="85"/>
      <c r="G600" s="85"/>
      <c r="H600" s="85"/>
      <c r="I600" s="85"/>
      <c r="J600" s="85"/>
      <c r="K600" s="85"/>
      <c r="L600" s="85"/>
      <c r="M600" s="393"/>
      <c r="N600" s="393"/>
      <c r="O600" s="393"/>
      <c r="P600" s="224"/>
      <c r="Q600" s="224"/>
      <c r="R600" s="224"/>
      <c r="S600" s="224"/>
      <c r="T600" s="224"/>
      <c r="U600" s="224"/>
      <c r="V600" s="224"/>
      <c r="W600" s="224"/>
      <c r="X600" s="423"/>
      <c r="Y600" s="224"/>
      <c r="Z600" s="224"/>
      <c r="AA600" s="423"/>
      <c r="AB600" s="195"/>
    </row>
    <row r="601" spans="1:28" s="222" customFormat="1" ht="24" customHeight="1" x14ac:dyDescent="0.15">
      <c r="A601" s="196" t="s">
        <v>429</v>
      </c>
      <c r="B601" s="197" t="s">
        <v>419</v>
      </c>
      <c r="C601" s="197" t="s">
        <v>320</v>
      </c>
      <c r="D601" s="197" t="s">
        <v>267</v>
      </c>
      <c r="E601" s="262" t="s">
        <v>428</v>
      </c>
      <c r="F601" s="85"/>
      <c r="G601" s="88">
        <f t="shared" ref="G601:O601" si="501">G603+G605+G611+G614</f>
        <v>0</v>
      </c>
      <c r="H601" s="88">
        <f t="shared" si="501"/>
        <v>0</v>
      </c>
      <c r="I601" s="88">
        <f t="shared" si="501"/>
        <v>0</v>
      </c>
      <c r="J601" s="88">
        <f t="shared" si="501"/>
        <v>8000</v>
      </c>
      <c r="K601" s="88">
        <f t="shared" si="501"/>
        <v>8000</v>
      </c>
      <c r="L601" s="88">
        <f t="shared" si="501"/>
        <v>0</v>
      </c>
      <c r="M601" s="389">
        <f t="shared" si="501"/>
        <v>8000</v>
      </c>
      <c r="N601" s="389">
        <f t="shared" si="501"/>
        <v>8000</v>
      </c>
      <c r="O601" s="389">
        <f t="shared" si="501"/>
        <v>0</v>
      </c>
      <c r="P601" s="162"/>
      <c r="Q601" s="162"/>
      <c r="R601" s="162"/>
      <c r="S601" s="88">
        <f t="shared" ref="S601:X601" si="502">S603+S605+S611+S614</f>
        <v>8000</v>
      </c>
      <c r="T601" s="88">
        <f t="shared" si="502"/>
        <v>8000</v>
      </c>
      <c r="U601" s="88">
        <f t="shared" si="502"/>
        <v>0</v>
      </c>
      <c r="V601" s="88">
        <f t="shared" si="502"/>
        <v>8000</v>
      </c>
      <c r="W601" s="88">
        <f t="shared" si="502"/>
        <v>8000</v>
      </c>
      <c r="X601" s="412">
        <f t="shared" si="502"/>
        <v>0</v>
      </c>
      <c r="Y601" s="88">
        <f t="shared" ref="Y601:AA601" si="503">Y603+Y605+Y611+Y614</f>
        <v>8000</v>
      </c>
      <c r="Z601" s="88">
        <f t="shared" si="503"/>
        <v>8000</v>
      </c>
      <c r="AA601" s="412">
        <f t="shared" si="503"/>
        <v>0</v>
      </c>
      <c r="AB601" s="195"/>
    </row>
    <row r="602" spans="1:28" s="222" customFormat="1" ht="12.75" customHeight="1" x14ac:dyDescent="0.15">
      <c r="A602" s="261"/>
      <c r="B602" s="153"/>
      <c r="C602" s="153"/>
      <c r="D602" s="85"/>
      <c r="E602" s="262" t="s">
        <v>74</v>
      </c>
      <c r="F602" s="85"/>
      <c r="G602" s="85"/>
      <c r="H602" s="85"/>
      <c r="I602" s="85"/>
      <c r="J602" s="85"/>
      <c r="K602" s="85"/>
      <c r="L602" s="85"/>
      <c r="M602" s="393"/>
      <c r="N602" s="393"/>
      <c r="O602" s="393"/>
      <c r="P602" s="224"/>
      <c r="Q602" s="224"/>
      <c r="R602" s="224"/>
      <c r="S602" s="224"/>
      <c r="T602" s="224"/>
      <c r="U602" s="224"/>
      <c r="V602" s="224"/>
      <c r="W602" s="224"/>
      <c r="X602" s="423"/>
      <c r="Y602" s="224"/>
      <c r="Z602" s="224"/>
      <c r="AA602" s="423"/>
      <c r="AB602" s="195"/>
    </row>
    <row r="603" spans="1:28" s="194" customFormat="1" ht="26.45" customHeight="1" x14ac:dyDescent="0.15">
      <c r="A603" s="268"/>
      <c r="B603" s="239"/>
      <c r="C603" s="239"/>
      <c r="D603" s="269"/>
      <c r="E603" s="263" t="s">
        <v>41</v>
      </c>
      <c r="F603" s="86"/>
      <c r="G603" s="86">
        <f t="shared" ref="G603:AA603" si="504">G604</f>
        <v>0</v>
      </c>
      <c r="H603" s="86">
        <f t="shared" si="504"/>
        <v>0</v>
      </c>
      <c r="I603" s="86">
        <f t="shared" si="504"/>
        <v>0</v>
      </c>
      <c r="J603" s="86">
        <f t="shared" si="504"/>
        <v>0</v>
      </c>
      <c r="K603" s="86">
        <f t="shared" si="504"/>
        <v>0</v>
      </c>
      <c r="L603" s="86">
        <f t="shared" si="504"/>
        <v>0</v>
      </c>
      <c r="M603" s="397">
        <f t="shared" si="504"/>
        <v>0</v>
      </c>
      <c r="N603" s="397">
        <f t="shared" si="504"/>
        <v>0</v>
      </c>
      <c r="O603" s="397">
        <f t="shared" si="504"/>
        <v>0</v>
      </c>
      <c r="P603" s="86"/>
      <c r="Q603" s="86"/>
      <c r="R603" s="86"/>
      <c r="S603" s="86">
        <f t="shared" si="504"/>
        <v>0</v>
      </c>
      <c r="T603" s="86">
        <f t="shared" si="504"/>
        <v>0</v>
      </c>
      <c r="U603" s="86">
        <f t="shared" si="504"/>
        <v>0</v>
      </c>
      <c r="V603" s="86">
        <f t="shared" si="504"/>
        <v>0</v>
      </c>
      <c r="W603" s="86">
        <f t="shared" si="504"/>
        <v>0</v>
      </c>
      <c r="X603" s="426">
        <f t="shared" si="504"/>
        <v>0</v>
      </c>
      <c r="Y603" s="86">
        <f t="shared" si="504"/>
        <v>0</v>
      </c>
      <c r="Z603" s="86">
        <f t="shared" si="504"/>
        <v>0</v>
      </c>
      <c r="AA603" s="426">
        <f t="shared" si="504"/>
        <v>0</v>
      </c>
      <c r="AB603" s="192"/>
    </row>
    <row r="604" spans="1:28" s="222" customFormat="1" ht="22.15" customHeight="1" x14ac:dyDescent="0.15">
      <c r="A604" s="261"/>
      <c r="B604" s="153"/>
      <c r="C604" s="153"/>
      <c r="D604" s="85"/>
      <c r="E604" s="262" t="s">
        <v>564</v>
      </c>
      <c r="F604" s="197" t="s">
        <v>565</v>
      </c>
      <c r="G604" s="161">
        <f>H604+I604</f>
        <v>0</v>
      </c>
      <c r="H604" s="161">
        <v>0</v>
      </c>
      <c r="I604" s="161">
        <v>0</v>
      </c>
      <c r="J604" s="161">
        <f>K604+L604</f>
        <v>0</v>
      </c>
      <c r="K604" s="161">
        <v>0</v>
      </c>
      <c r="L604" s="161">
        <v>0</v>
      </c>
      <c r="M604" s="385">
        <f>N604+O604</f>
        <v>0</v>
      </c>
      <c r="N604" s="385">
        <v>0</v>
      </c>
      <c r="O604" s="385">
        <v>0</v>
      </c>
      <c r="P604" s="162"/>
      <c r="Q604" s="162"/>
      <c r="R604" s="162"/>
      <c r="S604" s="164">
        <f>T604+U604</f>
        <v>0</v>
      </c>
      <c r="T604" s="164">
        <v>0</v>
      </c>
      <c r="U604" s="164">
        <v>0</v>
      </c>
      <c r="V604" s="164">
        <f>W604+X604</f>
        <v>0</v>
      </c>
      <c r="W604" s="164">
        <v>0</v>
      </c>
      <c r="X604" s="327">
        <v>0</v>
      </c>
      <c r="Y604" s="164">
        <f>Z604+AA604</f>
        <v>0</v>
      </c>
      <c r="Z604" s="164">
        <v>0</v>
      </c>
      <c r="AA604" s="327">
        <v>0</v>
      </c>
      <c r="AB604" s="195"/>
    </row>
    <row r="605" spans="1:28" s="194" customFormat="1" ht="19.899999999999999" customHeight="1" x14ac:dyDescent="0.15">
      <c r="A605" s="268"/>
      <c r="B605" s="239"/>
      <c r="C605" s="239"/>
      <c r="D605" s="269"/>
      <c r="E605" s="263" t="s">
        <v>42</v>
      </c>
      <c r="F605" s="86"/>
      <c r="G605" s="86">
        <f t="shared" ref="G605:O605" si="505">G606+G607+G608+G609+G610</f>
        <v>0</v>
      </c>
      <c r="H605" s="86">
        <f t="shared" si="505"/>
        <v>0</v>
      </c>
      <c r="I605" s="86">
        <f t="shared" si="505"/>
        <v>0</v>
      </c>
      <c r="J605" s="86">
        <f t="shared" si="505"/>
        <v>8000</v>
      </c>
      <c r="K605" s="86">
        <f t="shared" si="505"/>
        <v>8000</v>
      </c>
      <c r="L605" s="86">
        <f t="shared" si="505"/>
        <v>0</v>
      </c>
      <c r="M605" s="397">
        <f t="shared" si="505"/>
        <v>8000</v>
      </c>
      <c r="N605" s="397">
        <f t="shared" si="505"/>
        <v>8000</v>
      </c>
      <c r="O605" s="397">
        <f t="shared" si="505"/>
        <v>0</v>
      </c>
      <c r="P605" s="86"/>
      <c r="Q605" s="86"/>
      <c r="R605" s="86"/>
      <c r="S605" s="86">
        <f t="shared" ref="S605:AA605" si="506">S606+S607+S608+S609+S610</f>
        <v>8000</v>
      </c>
      <c r="T605" s="86">
        <f t="shared" si="506"/>
        <v>8000</v>
      </c>
      <c r="U605" s="86">
        <f t="shared" si="506"/>
        <v>0</v>
      </c>
      <c r="V605" s="86">
        <f t="shared" ref="V605:X605" si="507">V606+V607+V608+V609+V610</f>
        <v>8000</v>
      </c>
      <c r="W605" s="86">
        <f t="shared" si="507"/>
        <v>8000</v>
      </c>
      <c r="X605" s="426">
        <f t="shared" si="507"/>
        <v>0</v>
      </c>
      <c r="Y605" s="86">
        <f t="shared" si="506"/>
        <v>8000</v>
      </c>
      <c r="Z605" s="86">
        <f t="shared" si="506"/>
        <v>8000</v>
      </c>
      <c r="AA605" s="426">
        <f t="shared" si="506"/>
        <v>0</v>
      </c>
      <c r="AB605" s="192"/>
    </row>
    <row r="606" spans="1:28" s="194" customFormat="1" ht="17.45" customHeight="1" x14ac:dyDescent="0.15">
      <c r="A606" s="268"/>
      <c r="B606" s="239"/>
      <c r="C606" s="239"/>
      <c r="D606" s="269"/>
      <c r="E606" s="277" t="s">
        <v>46</v>
      </c>
      <c r="F606" s="197">
        <v>4726</v>
      </c>
      <c r="G606" s="161">
        <f>H606+I606</f>
        <v>0</v>
      </c>
      <c r="H606" s="161"/>
      <c r="I606" s="161">
        <v>0</v>
      </c>
      <c r="J606" s="162">
        <f>K606+L606</f>
        <v>0</v>
      </c>
      <c r="K606" s="162">
        <v>0</v>
      </c>
      <c r="L606" s="162">
        <v>0</v>
      </c>
      <c r="M606" s="385">
        <f>N606+O606</f>
        <v>0</v>
      </c>
      <c r="N606" s="385">
        <v>0</v>
      </c>
      <c r="O606" s="385">
        <v>0</v>
      </c>
      <c r="P606" s="162"/>
      <c r="Q606" s="162"/>
      <c r="R606" s="162"/>
      <c r="S606" s="164">
        <f>T606+U606</f>
        <v>0</v>
      </c>
      <c r="T606" s="164">
        <f>N606+N606*0.05</f>
        <v>0</v>
      </c>
      <c r="U606" s="164">
        <v>0</v>
      </c>
      <c r="V606" s="164">
        <f>W606+X606</f>
        <v>0</v>
      </c>
      <c r="W606" s="164">
        <f>N606+N606*0.05</f>
        <v>0</v>
      </c>
      <c r="X606" s="327">
        <v>0</v>
      </c>
      <c r="Y606" s="164">
        <f>Z606+AA606</f>
        <v>0</v>
      </c>
      <c r="Z606" s="164">
        <f>Q606+Q606*0.05</f>
        <v>0</v>
      </c>
      <c r="AA606" s="327">
        <v>0</v>
      </c>
      <c r="AB606" s="192"/>
    </row>
    <row r="607" spans="1:28" s="194" customFormat="1" ht="24" customHeight="1" x14ac:dyDescent="0.15">
      <c r="A607" s="268"/>
      <c r="B607" s="239"/>
      <c r="C607" s="239"/>
      <c r="D607" s="269"/>
      <c r="E607" s="277" t="s">
        <v>45</v>
      </c>
      <c r="F607" s="197">
        <v>4727</v>
      </c>
      <c r="G607" s="161">
        <f>H607+I607</f>
        <v>0</v>
      </c>
      <c r="H607" s="161">
        <v>0</v>
      </c>
      <c r="I607" s="161">
        <v>0</v>
      </c>
      <c r="J607" s="162">
        <f>K607+L607</f>
        <v>0</v>
      </c>
      <c r="K607" s="162">
        <v>0</v>
      </c>
      <c r="L607" s="162">
        <v>0</v>
      </c>
      <c r="M607" s="385">
        <f>N607+O607</f>
        <v>0</v>
      </c>
      <c r="N607" s="385">
        <v>0</v>
      </c>
      <c r="O607" s="385">
        <v>0</v>
      </c>
      <c r="P607" s="162"/>
      <c r="Q607" s="162"/>
      <c r="R607" s="162"/>
      <c r="S607" s="164">
        <f>T607+U607</f>
        <v>0</v>
      </c>
      <c r="T607" s="164">
        <f>N607+N607*0.05</f>
        <v>0</v>
      </c>
      <c r="U607" s="164">
        <v>0</v>
      </c>
      <c r="V607" s="164">
        <f>W607+X607</f>
        <v>0</v>
      </c>
      <c r="W607" s="164">
        <f>N607+N607*0.05</f>
        <v>0</v>
      </c>
      <c r="X607" s="327">
        <v>0</v>
      </c>
      <c r="Y607" s="164">
        <f>Z607+AA607</f>
        <v>0</v>
      </c>
      <c r="Z607" s="164">
        <f>Q607+Q607*0.05</f>
        <v>0</v>
      </c>
      <c r="AA607" s="327">
        <v>0</v>
      </c>
      <c r="AB607" s="192"/>
    </row>
    <row r="608" spans="1:28" s="222" customFormat="1" ht="12.75" customHeight="1" x14ac:dyDescent="0.15">
      <c r="A608" s="261"/>
      <c r="B608" s="153"/>
      <c r="C608" s="153"/>
      <c r="D608" s="85"/>
      <c r="E608" s="262" t="s">
        <v>489</v>
      </c>
      <c r="F608" s="197" t="s">
        <v>490</v>
      </c>
      <c r="G608" s="161">
        <f>H608+I608</f>
        <v>0</v>
      </c>
      <c r="H608" s="161">
        <v>0</v>
      </c>
      <c r="I608" s="161">
        <v>0</v>
      </c>
      <c r="J608" s="162">
        <f>K608+L608</f>
        <v>0</v>
      </c>
      <c r="K608" s="162">
        <v>0</v>
      </c>
      <c r="L608" s="162">
        <v>0</v>
      </c>
      <c r="M608" s="385">
        <f>N608+O608</f>
        <v>0</v>
      </c>
      <c r="N608" s="385">
        <v>0</v>
      </c>
      <c r="O608" s="385">
        <v>0</v>
      </c>
      <c r="P608" s="162"/>
      <c r="Q608" s="162"/>
      <c r="R608" s="162"/>
      <c r="S608" s="164">
        <f>T608+U608</f>
        <v>0</v>
      </c>
      <c r="T608" s="164">
        <f>N608+N608*0.05</f>
        <v>0</v>
      </c>
      <c r="U608" s="164">
        <v>0</v>
      </c>
      <c r="V608" s="164">
        <f>W608+X608</f>
        <v>0</v>
      </c>
      <c r="W608" s="164">
        <f>N608+N608*0.05</f>
        <v>0</v>
      </c>
      <c r="X608" s="327">
        <v>0</v>
      </c>
      <c r="Y608" s="164">
        <f>Z608+AA608</f>
        <v>0</v>
      </c>
      <c r="Z608" s="164">
        <f>Q608+Q608*0.05</f>
        <v>0</v>
      </c>
      <c r="AA608" s="327">
        <v>0</v>
      </c>
      <c r="AB608" s="195"/>
    </row>
    <row r="609" spans="1:28" s="222" customFormat="1" ht="12.75" customHeight="1" x14ac:dyDescent="0.15">
      <c r="A609" s="261"/>
      <c r="B609" s="153"/>
      <c r="C609" s="153"/>
      <c r="D609" s="85"/>
      <c r="E609" s="262" t="s">
        <v>508</v>
      </c>
      <c r="F609" s="197" t="s">
        <v>507</v>
      </c>
      <c r="G609" s="161">
        <f>H609+I609</f>
        <v>0</v>
      </c>
      <c r="H609" s="161">
        <v>0</v>
      </c>
      <c r="I609" s="161">
        <v>0</v>
      </c>
      <c r="J609" s="162">
        <f>K609+L609</f>
        <v>0</v>
      </c>
      <c r="K609" s="162">
        <v>0</v>
      </c>
      <c r="L609" s="162">
        <v>0</v>
      </c>
      <c r="M609" s="385">
        <f>N609+O609</f>
        <v>0</v>
      </c>
      <c r="N609" s="385">
        <v>0</v>
      </c>
      <c r="O609" s="385">
        <v>0</v>
      </c>
      <c r="P609" s="162"/>
      <c r="Q609" s="162"/>
      <c r="R609" s="162"/>
      <c r="S609" s="164">
        <f>T609+U609</f>
        <v>0</v>
      </c>
      <c r="T609" s="164">
        <f>N609+N609*0.05</f>
        <v>0</v>
      </c>
      <c r="U609" s="164">
        <v>0</v>
      </c>
      <c r="V609" s="164">
        <f>W609+X609</f>
        <v>0</v>
      </c>
      <c r="W609" s="164">
        <f>N609+N609*0.05</f>
        <v>0</v>
      </c>
      <c r="X609" s="327">
        <v>0</v>
      </c>
      <c r="Y609" s="164">
        <f>Z609+AA609</f>
        <v>0</v>
      </c>
      <c r="Z609" s="164">
        <f>Q609+Q609*0.05</f>
        <v>0</v>
      </c>
      <c r="AA609" s="327">
        <v>0</v>
      </c>
      <c r="AB609" s="195"/>
    </row>
    <row r="610" spans="1:28" s="222" customFormat="1" ht="12.75" customHeight="1" x14ac:dyDescent="0.15">
      <c r="A610" s="261"/>
      <c r="B610" s="153"/>
      <c r="C610" s="153"/>
      <c r="D610" s="85"/>
      <c r="E610" s="262" t="s">
        <v>557</v>
      </c>
      <c r="F610" s="197" t="s">
        <v>558</v>
      </c>
      <c r="G610" s="161">
        <f>H610+I610</f>
        <v>0</v>
      </c>
      <c r="H610" s="161"/>
      <c r="I610" s="161">
        <v>0</v>
      </c>
      <c r="J610" s="162">
        <f>K610+L610</f>
        <v>8000</v>
      </c>
      <c r="K610" s="162">
        <v>8000</v>
      </c>
      <c r="L610" s="162">
        <v>0</v>
      </c>
      <c r="M610" s="385">
        <f>N610+O610</f>
        <v>8000</v>
      </c>
      <c r="N610" s="385">
        <v>8000</v>
      </c>
      <c r="O610" s="385">
        <v>0</v>
      </c>
      <c r="P610" s="162"/>
      <c r="Q610" s="162"/>
      <c r="R610" s="162"/>
      <c r="S610" s="164">
        <f>T610+U610</f>
        <v>8000</v>
      </c>
      <c r="T610" s="164">
        <v>8000</v>
      </c>
      <c r="U610" s="164">
        <v>0</v>
      </c>
      <c r="V610" s="164">
        <f>W610+X610</f>
        <v>8000</v>
      </c>
      <c r="W610" s="164">
        <v>8000</v>
      </c>
      <c r="X610" s="327">
        <v>0</v>
      </c>
      <c r="Y610" s="164">
        <f>Z610+AA610</f>
        <v>8000</v>
      </c>
      <c r="Z610" s="164">
        <v>8000</v>
      </c>
      <c r="AA610" s="327">
        <v>0</v>
      </c>
      <c r="AB610" s="195"/>
    </row>
    <row r="611" spans="1:28" s="194" customFormat="1" ht="22.9" customHeight="1" x14ac:dyDescent="0.15">
      <c r="A611" s="268"/>
      <c r="B611" s="239"/>
      <c r="C611" s="239"/>
      <c r="D611" s="269"/>
      <c r="E611" s="263" t="s">
        <v>43</v>
      </c>
      <c r="F611" s="86"/>
      <c r="G611" s="86">
        <f t="shared" ref="G611:O611" si="508">G612+G613</f>
        <v>0</v>
      </c>
      <c r="H611" s="86">
        <f t="shared" si="508"/>
        <v>0</v>
      </c>
      <c r="I611" s="86">
        <f t="shared" si="508"/>
        <v>0</v>
      </c>
      <c r="J611" s="86">
        <f t="shared" si="508"/>
        <v>0</v>
      </c>
      <c r="K611" s="86">
        <f t="shared" si="508"/>
        <v>0</v>
      </c>
      <c r="L611" s="86">
        <f t="shared" si="508"/>
        <v>0</v>
      </c>
      <c r="M611" s="397">
        <f t="shared" si="508"/>
        <v>0</v>
      </c>
      <c r="N611" s="397">
        <f t="shared" si="508"/>
        <v>0</v>
      </c>
      <c r="O611" s="397">
        <f t="shared" si="508"/>
        <v>0</v>
      </c>
      <c r="P611" s="86"/>
      <c r="Q611" s="86"/>
      <c r="R611" s="86"/>
      <c r="S611" s="86">
        <f t="shared" ref="S611:AA611" si="509">S612+S613</f>
        <v>0</v>
      </c>
      <c r="T611" s="86">
        <f t="shared" si="509"/>
        <v>0</v>
      </c>
      <c r="U611" s="86">
        <f t="shared" si="509"/>
        <v>0</v>
      </c>
      <c r="V611" s="86">
        <f t="shared" ref="V611:X611" si="510">V612+V613</f>
        <v>0</v>
      </c>
      <c r="W611" s="86">
        <f t="shared" si="510"/>
        <v>0</v>
      </c>
      <c r="X611" s="426">
        <f t="shared" si="510"/>
        <v>0</v>
      </c>
      <c r="Y611" s="86">
        <f t="shared" si="509"/>
        <v>0</v>
      </c>
      <c r="Z611" s="86">
        <f t="shared" si="509"/>
        <v>0</v>
      </c>
      <c r="AA611" s="426">
        <f t="shared" si="509"/>
        <v>0</v>
      </c>
      <c r="AB611" s="192"/>
    </row>
    <row r="612" spans="1:28" s="222" customFormat="1" ht="12.75" customHeight="1" x14ac:dyDescent="0.15">
      <c r="A612" s="261"/>
      <c r="B612" s="153"/>
      <c r="C612" s="153"/>
      <c r="D612" s="85"/>
      <c r="E612" s="262" t="s">
        <v>554</v>
      </c>
      <c r="F612" s="197" t="s">
        <v>555</v>
      </c>
      <c r="G612" s="161">
        <f>H612+I612</f>
        <v>0</v>
      </c>
      <c r="H612" s="161">
        <v>0</v>
      </c>
      <c r="I612" s="161">
        <v>0</v>
      </c>
      <c r="J612" s="161">
        <f>K612+L612</f>
        <v>0</v>
      </c>
      <c r="K612" s="161">
        <v>0</v>
      </c>
      <c r="L612" s="161">
        <v>0</v>
      </c>
      <c r="M612" s="385">
        <f>N612+O612</f>
        <v>0</v>
      </c>
      <c r="N612" s="385">
        <v>0</v>
      </c>
      <c r="O612" s="385">
        <v>0</v>
      </c>
      <c r="P612" s="162"/>
      <c r="Q612" s="162"/>
      <c r="R612" s="162"/>
      <c r="S612" s="164">
        <f>T612+U612</f>
        <v>0</v>
      </c>
      <c r="T612" s="164">
        <v>0</v>
      </c>
      <c r="U612" s="164">
        <v>0</v>
      </c>
      <c r="V612" s="164">
        <f>W612+X612</f>
        <v>0</v>
      </c>
      <c r="W612" s="164">
        <v>0</v>
      </c>
      <c r="X612" s="327">
        <v>0</v>
      </c>
      <c r="Y612" s="164">
        <f>Z612+AA612</f>
        <v>0</v>
      </c>
      <c r="Z612" s="164">
        <v>0</v>
      </c>
      <c r="AA612" s="327">
        <v>0</v>
      </c>
      <c r="AB612" s="195"/>
    </row>
    <row r="613" spans="1:28" s="222" customFormat="1" ht="12.75" customHeight="1" x14ac:dyDescent="0.15">
      <c r="A613" s="261"/>
      <c r="B613" s="153"/>
      <c r="C613" s="153"/>
      <c r="D613" s="85"/>
      <c r="E613" s="262" t="s">
        <v>574</v>
      </c>
      <c r="F613" s="197" t="s">
        <v>575</v>
      </c>
      <c r="G613" s="161">
        <f>H613+I613</f>
        <v>0</v>
      </c>
      <c r="H613" s="161">
        <v>0</v>
      </c>
      <c r="I613" s="161">
        <v>0</v>
      </c>
      <c r="J613" s="161">
        <f>K613+L613</f>
        <v>0</v>
      </c>
      <c r="K613" s="161">
        <v>0</v>
      </c>
      <c r="L613" s="161">
        <v>0</v>
      </c>
      <c r="M613" s="385">
        <f>N613+O613</f>
        <v>0</v>
      </c>
      <c r="N613" s="385">
        <v>0</v>
      </c>
      <c r="O613" s="385">
        <v>0</v>
      </c>
      <c r="P613" s="162"/>
      <c r="Q613" s="162"/>
      <c r="R613" s="162"/>
      <c r="S613" s="164">
        <f>T613+U613</f>
        <v>0</v>
      </c>
      <c r="T613" s="164">
        <v>0</v>
      </c>
      <c r="U613" s="164">
        <v>0</v>
      </c>
      <c r="V613" s="164">
        <f>W613+X613</f>
        <v>0</v>
      </c>
      <c r="W613" s="164">
        <v>0</v>
      </c>
      <c r="X613" s="327">
        <v>0</v>
      </c>
      <c r="Y613" s="164">
        <f>Z613+AA613</f>
        <v>0</v>
      </c>
      <c r="Z613" s="164">
        <v>0</v>
      </c>
      <c r="AA613" s="327">
        <v>0</v>
      </c>
      <c r="AB613" s="195"/>
    </row>
    <row r="614" spans="1:28" s="194" customFormat="1" ht="51" customHeight="1" x14ac:dyDescent="0.15">
      <c r="A614" s="268"/>
      <c r="B614" s="239"/>
      <c r="C614" s="239"/>
      <c r="D614" s="269"/>
      <c r="E614" s="263" t="s">
        <v>44</v>
      </c>
      <c r="F614" s="86"/>
      <c r="G614" s="86">
        <f t="shared" ref="G614:O614" si="511">G615+G616+G617+G618+G619</f>
        <v>0</v>
      </c>
      <c r="H614" s="86">
        <f t="shared" si="511"/>
        <v>0</v>
      </c>
      <c r="I614" s="86">
        <f t="shared" si="511"/>
        <v>0</v>
      </c>
      <c r="J614" s="86">
        <f t="shared" si="511"/>
        <v>0</v>
      </c>
      <c r="K614" s="86">
        <f t="shared" si="511"/>
        <v>0</v>
      </c>
      <c r="L614" s="86">
        <f t="shared" si="511"/>
        <v>0</v>
      </c>
      <c r="M614" s="397">
        <f t="shared" si="511"/>
        <v>0</v>
      </c>
      <c r="N614" s="397">
        <f t="shared" si="511"/>
        <v>0</v>
      </c>
      <c r="O614" s="397">
        <f t="shared" si="511"/>
        <v>0</v>
      </c>
      <c r="P614" s="86"/>
      <c r="Q614" s="86"/>
      <c r="R614" s="86"/>
      <c r="S614" s="86">
        <f t="shared" ref="S614:AA614" si="512">S615+S616+S617+S618+S619</f>
        <v>0</v>
      </c>
      <c r="T614" s="86">
        <f t="shared" si="512"/>
        <v>0</v>
      </c>
      <c r="U614" s="86">
        <f t="shared" si="512"/>
        <v>0</v>
      </c>
      <c r="V614" s="86">
        <f t="shared" ref="V614:X614" si="513">V615+V616+V617+V618+V619</f>
        <v>0</v>
      </c>
      <c r="W614" s="86">
        <f t="shared" si="513"/>
        <v>0</v>
      </c>
      <c r="X614" s="426">
        <f t="shared" si="513"/>
        <v>0</v>
      </c>
      <c r="Y614" s="86">
        <f t="shared" si="512"/>
        <v>0</v>
      </c>
      <c r="Z614" s="86">
        <f t="shared" si="512"/>
        <v>0</v>
      </c>
      <c r="AA614" s="426">
        <f t="shared" si="512"/>
        <v>0</v>
      </c>
      <c r="AB614" s="192"/>
    </row>
    <row r="615" spans="1:28" s="222" customFormat="1" ht="12.75" customHeight="1" x14ac:dyDescent="0.15">
      <c r="A615" s="261"/>
      <c r="B615" s="153"/>
      <c r="C615" s="153"/>
      <c r="D615" s="85"/>
      <c r="E615" s="262" t="s">
        <v>468</v>
      </c>
      <c r="F615" s="197" t="s">
        <v>467</v>
      </c>
      <c r="G615" s="161">
        <f>H615+I615</f>
        <v>0</v>
      </c>
      <c r="H615" s="161">
        <v>0</v>
      </c>
      <c r="I615" s="161">
        <v>0</v>
      </c>
      <c r="J615" s="161">
        <f>K615+L615</f>
        <v>0</v>
      </c>
      <c r="K615" s="161">
        <v>0</v>
      </c>
      <c r="L615" s="161">
        <v>0</v>
      </c>
      <c r="M615" s="385">
        <f>N615+O615</f>
        <v>0</v>
      </c>
      <c r="N615" s="385">
        <v>0</v>
      </c>
      <c r="O615" s="385">
        <v>0</v>
      </c>
      <c r="P615" s="162"/>
      <c r="Q615" s="162"/>
      <c r="R615" s="162"/>
      <c r="S615" s="164">
        <f>T615+U615</f>
        <v>0</v>
      </c>
      <c r="T615" s="164">
        <v>0</v>
      </c>
      <c r="U615" s="164">
        <v>0</v>
      </c>
      <c r="V615" s="164">
        <f>W615+X615</f>
        <v>0</v>
      </c>
      <c r="W615" s="164">
        <v>0</v>
      </c>
      <c r="X615" s="327">
        <v>0</v>
      </c>
      <c r="Y615" s="164">
        <f>Z615+AA615</f>
        <v>0</v>
      </c>
      <c r="Z615" s="164">
        <v>0</v>
      </c>
      <c r="AA615" s="327">
        <v>0</v>
      </c>
      <c r="AB615" s="195"/>
    </row>
    <row r="616" spans="1:28" s="222" customFormat="1" ht="12.75" customHeight="1" x14ac:dyDescent="0.15">
      <c r="A616" s="261"/>
      <c r="B616" s="153"/>
      <c r="C616" s="153"/>
      <c r="D616" s="85"/>
      <c r="E616" s="262" t="s">
        <v>489</v>
      </c>
      <c r="F616" s="197" t="s">
        <v>490</v>
      </c>
      <c r="G616" s="161">
        <f>H616+I616</f>
        <v>0</v>
      </c>
      <c r="H616" s="161">
        <v>0</v>
      </c>
      <c r="I616" s="161">
        <v>0</v>
      </c>
      <c r="J616" s="161">
        <f>K616+L616</f>
        <v>0</v>
      </c>
      <c r="K616" s="161">
        <v>0</v>
      </c>
      <c r="L616" s="161">
        <v>0</v>
      </c>
      <c r="M616" s="385">
        <f>N616+O616</f>
        <v>0</v>
      </c>
      <c r="N616" s="385">
        <v>0</v>
      </c>
      <c r="O616" s="385">
        <v>0</v>
      </c>
      <c r="P616" s="162"/>
      <c r="Q616" s="162"/>
      <c r="R616" s="162"/>
      <c r="S616" s="164">
        <f>T616+U616</f>
        <v>0</v>
      </c>
      <c r="T616" s="164">
        <v>0</v>
      </c>
      <c r="U616" s="164">
        <v>0</v>
      </c>
      <c r="V616" s="164">
        <f>W616+X616</f>
        <v>0</v>
      </c>
      <c r="W616" s="164">
        <v>0</v>
      </c>
      <c r="X616" s="327">
        <v>0</v>
      </c>
      <c r="Y616" s="164">
        <f>Z616+AA616</f>
        <v>0</v>
      </c>
      <c r="Z616" s="164">
        <v>0</v>
      </c>
      <c r="AA616" s="327">
        <v>0</v>
      </c>
      <c r="AB616" s="195"/>
    </row>
    <row r="617" spans="1:28" s="222" customFormat="1" ht="12.75" customHeight="1" x14ac:dyDescent="0.15">
      <c r="A617" s="261"/>
      <c r="B617" s="153"/>
      <c r="C617" s="153"/>
      <c r="D617" s="85"/>
      <c r="E617" s="262" t="s">
        <v>508</v>
      </c>
      <c r="F617" s="197" t="s">
        <v>507</v>
      </c>
      <c r="G617" s="161">
        <f>H617+I617</f>
        <v>0</v>
      </c>
      <c r="H617" s="161">
        <v>0</v>
      </c>
      <c r="I617" s="161">
        <v>0</v>
      </c>
      <c r="J617" s="161">
        <f>K617+L617</f>
        <v>0</v>
      </c>
      <c r="K617" s="161">
        <v>0</v>
      </c>
      <c r="L617" s="161">
        <v>0</v>
      </c>
      <c r="M617" s="385">
        <f>N617+O617</f>
        <v>0</v>
      </c>
      <c r="N617" s="385">
        <v>0</v>
      </c>
      <c r="O617" s="385">
        <v>0</v>
      </c>
      <c r="P617" s="162"/>
      <c r="Q617" s="162"/>
      <c r="R617" s="162"/>
      <c r="S617" s="164">
        <f>T617+U617</f>
        <v>0</v>
      </c>
      <c r="T617" s="164">
        <v>0</v>
      </c>
      <c r="U617" s="164">
        <v>0</v>
      </c>
      <c r="V617" s="164">
        <f>W617+X617</f>
        <v>0</v>
      </c>
      <c r="W617" s="164">
        <v>0</v>
      </c>
      <c r="X617" s="327">
        <v>0</v>
      </c>
      <c r="Y617" s="164">
        <f>Z617+AA617</f>
        <v>0</v>
      </c>
      <c r="Z617" s="164">
        <v>0</v>
      </c>
      <c r="AA617" s="327">
        <v>0</v>
      </c>
      <c r="AB617" s="195"/>
    </row>
    <row r="618" spans="1:28" s="222" customFormat="1" ht="12.75" customHeight="1" x14ac:dyDescent="0.15">
      <c r="A618" s="261"/>
      <c r="B618" s="153"/>
      <c r="C618" s="153"/>
      <c r="D618" s="85"/>
      <c r="E618" s="262" t="s">
        <v>557</v>
      </c>
      <c r="F618" s="197" t="s">
        <v>558</v>
      </c>
      <c r="G618" s="161">
        <f>H618+I618</f>
        <v>0</v>
      </c>
      <c r="H618" s="161">
        <v>0</v>
      </c>
      <c r="I618" s="161">
        <v>0</v>
      </c>
      <c r="J618" s="161">
        <f>K618+L618</f>
        <v>0</v>
      </c>
      <c r="K618" s="161">
        <v>0</v>
      </c>
      <c r="L618" s="161">
        <v>0</v>
      </c>
      <c r="M618" s="385">
        <f>N618+O618</f>
        <v>0</v>
      </c>
      <c r="N618" s="385">
        <v>0</v>
      </c>
      <c r="O618" s="385">
        <v>0</v>
      </c>
      <c r="P618" s="162"/>
      <c r="Q618" s="162"/>
      <c r="R618" s="162"/>
      <c r="S618" s="164">
        <f>T618+U618</f>
        <v>0</v>
      </c>
      <c r="T618" s="164">
        <v>0</v>
      </c>
      <c r="U618" s="164">
        <v>0</v>
      </c>
      <c r="V618" s="164">
        <f>W618+X618</f>
        <v>0</v>
      </c>
      <c r="W618" s="164">
        <v>0</v>
      </c>
      <c r="X618" s="327">
        <v>0</v>
      </c>
      <c r="Y618" s="164">
        <f>Z618+AA618</f>
        <v>0</v>
      </c>
      <c r="Z618" s="164">
        <v>0</v>
      </c>
      <c r="AA618" s="327">
        <v>0</v>
      </c>
      <c r="AB618" s="195"/>
    </row>
    <row r="619" spans="1:28" s="222" customFormat="1" ht="12.75" customHeight="1" x14ac:dyDescent="0.15">
      <c r="A619" s="261"/>
      <c r="B619" s="153"/>
      <c r="C619" s="153"/>
      <c r="D619" s="85"/>
      <c r="E619" s="262" t="s">
        <v>574</v>
      </c>
      <c r="F619" s="197" t="s">
        <v>575</v>
      </c>
      <c r="G619" s="161">
        <f>H619+I619</f>
        <v>0</v>
      </c>
      <c r="H619" s="161">
        <v>0</v>
      </c>
      <c r="I619" s="161">
        <v>0</v>
      </c>
      <c r="J619" s="161">
        <f>K619+L619</f>
        <v>0</v>
      </c>
      <c r="K619" s="161">
        <v>0</v>
      </c>
      <c r="L619" s="161">
        <v>0</v>
      </c>
      <c r="M619" s="385">
        <f>N619+O619</f>
        <v>0</v>
      </c>
      <c r="N619" s="385">
        <v>0</v>
      </c>
      <c r="O619" s="385">
        <v>0</v>
      </c>
      <c r="P619" s="162"/>
      <c r="Q619" s="162"/>
      <c r="R619" s="162"/>
      <c r="S619" s="164">
        <f>T619+U619</f>
        <v>0</v>
      </c>
      <c r="T619" s="164">
        <v>0</v>
      </c>
      <c r="U619" s="164">
        <v>0</v>
      </c>
      <c r="V619" s="164">
        <f>W619+X619</f>
        <v>0</v>
      </c>
      <c r="W619" s="164">
        <v>0</v>
      </c>
      <c r="X619" s="327">
        <v>0</v>
      </c>
      <c r="Y619" s="164">
        <f>Z619+AA619</f>
        <v>0</v>
      </c>
      <c r="Z619" s="164">
        <v>0</v>
      </c>
      <c r="AA619" s="327">
        <v>0</v>
      </c>
      <c r="AB619" s="195"/>
    </row>
    <row r="620" spans="1:28" s="194" customFormat="1" ht="24.6" customHeight="1" x14ac:dyDescent="0.15">
      <c r="A620" s="268" t="s">
        <v>430</v>
      </c>
      <c r="B620" s="239" t="s">
        <v>419</v>
      </c>
      <c r="C620" s="239" t="s">
        <v>325</v>
      </c>
      <c r="D620" s="269" t="s">
        <v>264</v>
      </c>
      <c r="E620" s="263" t="s">
        <v>431</v>
      </c>
      <c r="F620" s="86"/>
      <c r="G620" s="86">
        <f>G622</f>
        <v>0</v>
      </c>
      <c r="H620" s="86">
        <f t="shared" ref="H620:O620" si="514">H622</f>
        <v>0</v>
      </c>
      <c r="I620" s="86">
        <f t="shared" si="514"/>
        <v>0</v>
      </c>
      <c r="J620" s="86">
        <f t="shared" si="514"/>
        <v>0</v>
      </c>
      <c r="K620" s="86">
        <f t="shared" si="514"/>
        <v>0</v>
      </c>
      <c r="L620" s="86">
        <f t="shared" si="514"/>
        <v>0</v>
      </c>
      <c r="M620" s="397">
        <f t="shared" si="514"/>
        <v>0</v>
      </c>
      <c r="N620" s="397">
        <f t="shared" si="514"/>
        <v>0</v>
      </c>
      <c r="O620" s="397">
        <f t="shared" si="514"/>
        <v>0</v>
      </c>
      <c r="P620" s="86"/>
      <c r="Q620" s="86"/>
      <c r="R620" s="86"/>
      <c r="S620" s="86">
        <f t="shared" ref="S620:AA620" si="515">S622</f>
        <v>0</v>
      </c>
      <c r="T620" s="86">
        <f t="shared" si="515"/>
        <v>0</v>
      </c>
      <c r="U620" s="86">
        <f t="shared" si="515"/>
        <v>0</v>
      </c>
      <c r="V620" s="86">
        <f t="shared" ref="V620:X620" si="516">V622</f>
        <v>0</v>
      </c>
      <c r="W620" s="86">
        <f t="shared" si="516"/>
        <v>0</v>
      </c>
      <c r="X620" s="426">
        <f t="shared" si="516"/>
        <v>0</v>
      </c>
      <c r="Y620" s="86">
        <f t="shared" si="515"/>
        <v>0</v>
      </c>
      <c r="Z620" s="86">
        <f t="shared" si="515"/>
        <v>0</v>
      </c>
      <c r="AA620" s="426">
        <f t="shared" si="515"/>
        <v>0</v>
      </c>
      <c r="AB620" s="192"/>
    </row>
    <row r="621" spans="1:28" s="222" customFormat="1" ht="12.75" customHeight="1" x14ac:dyDescent="0.15">
      <c r="A621" s="261"/>
      <c r="B621" s="153"/>
      <c r="C621" s="153"/>
      <c r="D621" s="85"/>
      <c r="E621" s="262" t="s">
        <v>269</v>
      </c>
      <c r="F621" s="85"/>
      <c r="G621" s="85"/>
      <c r="H621" s="85"/>
      <c r="I621" s="85"/>
      <c r="J621" s="85"/>
      <c r="K621" s="85"/>
      <c r="L621" s="85"/>
      <c r="M621" s="393"/>
      <c r="N621" s="393"/>
      <c r="O621" s="393"/>
      <c r="P621" s="224"/>
      <c r="Q621" s="224"/>
      <c r="R621" s="224"/>
      <c r="S621" s="224"/>
      <c r="T621" s="224"/>
      <c r="U621" s="224"/>
      <c r="V621" s="224"/>
      <c r="W621" s="224"/>
      <c r="X621" s="423"/>
      <c r="Y621" s="224"/>
      <c r="Z621" s="224"/>
      <c r="AA621" s="423"/>
      <c r="AB621" s="195"/>
    </row>
    <row r="622" spans="1:28" s="222" customFormat="1" ht="22.9" customHeight="1" x14ac:dyDescent="0.15">
      <c r="A622" s="196" t="s">
        <v>432</v>
      </c>
      <c r="B622" s="197" t="s">
        <v>419</v>
      </c>
      <c r="C622" s="197" t="s">
        <v>325</v>
      </c>
      <c r="D622" s="197" t="s">
        <v>291</v>
      </c>
      <c r="E622" s="262" t="s">
        <v>433</v>
      </c>
      <c r="F622" s="85"/>
      <c r="G622" s="88">
        <f t="shared" ref="G622:L622" si="517">SUM(G624:G629)</f>
        <v>0</v>
      </c>
      <c r="H622" s="88">
        <f t="shared" si="517"/>
        <v>0</v>
      </c>
      <c r="I622" s="88">
        <f t="shared" si="517"/>
        <v>0</v>
      </c>
      <c r="J622" s="88">
        <f t="shared" si="517"/>
        <v>0</v>
      </c>
      <c r="K622" s="88">
        <f t="shared" si="517"/>
        <v>0</v>
      </c>
      <c r="L622" s="88">
        <f t="shared" si="517"/>
        <v>0</v>
      </c>
      <c r="M622" s="385">
        <f t="shared" ref="M622:M628" si="518">N622+O622</f>
        <v>0</v>
      </c>
      <c r="N622" s="385">
        <v>0</v>
      </c>
      <c r="O622" s="385">
        <v>0</v>
      </c>
      <c r="P622" s="162"/>
      <c r="Q622" s="162"/>
      <c r="R622" s="162"/>
      <c r="S622" s="164">
        <f t="shared" ref="S622:S628" si="519">T622+U622</f>
        <v>0</v>
      </c>
      <c r="T622" s="164">
        <v>0</v>
      </c>
      <c r="U622" s="164">
        <v>0</v>
      </c>
      <c r="V622" s="164">
        <f t="shared" ref="V622:V628" si="520">W622+X622</f>
        <v>0</v>
      </c>
      <c r="W622" s="164">
        <v>0</v>
      </c>
      <c r="X622" s="327">
        <v>0</v>
      </c>
      <c r="Y622" s="164">
        <f t="shared" ref="Y622:Y628" si="521">Z622+AA622</f>
        <v>0</v>
      </c>
      <c r="Z622" s="164">
        <v>0</v>
      </c>
      <c r="AA622" s="327">
        <v>0</v>
      </c>
      <c r="AB622" s="195"/>
    </row>
    <row r="623" spans="1:28" s="222" customFormat="1" ht="12.75" customHeight="1" x14ac:dyDescent="0.15">
      <c r="A623" s="261"/>
      <c r="B623" s="153"/>
      <c r="C623" s="153"/>
      <c r="D623" s="85"/>
      <c r="E623" s="262" t="s">
        <v>74</v>
      </c>
      <c r="F623" s="85"/>
      <c r="G623" s="88"/>
      <c r="H623" s="88"/>
      <c r="I623" s="88"/>
      <c r="J623" s="88"/>
      <c r="K623" s="88"/>
      <c r="L623" s="88"/>
      <c r="M623" s="385">
        <f t="shared" si="518"/>
        <v>0</v>
      </c>
      <c r="N623" s="385">
        <v>0</v>
      </c>
      <c r="O623" s="385">
        <v>0</v>
      </c>
      <c r="P623" s="162"/>
      <c r="Q623" s="162"/>
      <c r="R623" s="162"/>
      <c r="S623" s="164">
        <f t="shared" si="519"/>
        <v>0</v>
      </c>
      <c r="T623" s="164">
        <v>0</v>
      </c>
      <c r="U623" s="164">
        <v>0</v>
      </c>
      <c r="V623" s="164">
        <f t="shared" si="520"/>
        <v>0</v>
      </c>
      <c r="W623" s="164">
        <v>0</v>
      </c>
      <c r="X623" s="327">
        <v>0</v>
      </c>
      <c r="Y623" s="164">
        <f t="shared" si="521"/>
        <v>0</v>
      </c>
      <c r="Z623" s="164">
        <v>0</v>
      </c>
      <c r="AA623" s="327">
        <v>0</v>
      </c>
      <c r="AB623" s="195"/>
    </row>
    <row r="624" spans="1:28" s="222" customFormat="1" ht="12.75" customHeight="1" x14ac:dyDescent="0.15">
      <c r="A624" s="261"/>
      <c r="B624" s="153"/>
      <c r="C624" s="153"/>
      <c r="D624" s="85"/>
      <c r="E624" s="262" t="s">
        <v>452</v>
      </c>
      <c r="F624" s="197" t="s">
        <v>451</v>
      </c>
      <c r="G624" s="88">
        <f>H624+I624</f>
        <v>0</v>
      </c>
      <c r="H624" s="88"/>
      <c r="I624" s="88">
        <v>0</v>
      </c>
      <c r="J624" s="88">
        <f>K624+L624</f>
        <v>0</v>
      </c>
      <c r="K624" s="88">
        <v>0</v>
      </c>
      <c r="L624" s="88">
        <v>0</v>
      </c>
      <c r="M624" s="385">
        <f t="shared" si="518"/>
        <v>0</v>
      </c>
      <c r="N624" s="385">
        <v>0</v>
      </c>
      <c r="O624" s="385">
        <v>0</v>
      </c>
      <c r="P624" s="162"/>
      <c r="Q624" s="162"/>
      <c r="R624" s="162"/>
      <c r="S624" s="164">
        <f t="shared" si="519"/>
        <v>0</v>
      </c>
      <c r="T624" s="164">
        <v>0</v>
      </c>
      <c r="U624" s="164">
        <v>0</v>
      </c>
      <c r="V624" s="164">
        <f t="shared" si="520"/>
        <v>0</v>
      </c>
      <c r="W624" s="164">
        <v>0</v>
      </c>
      <c r="X624" s="327">
        <v>0</v>
      </c>
      <c r="Y624" s="164">
        <f t="shared" si="521"/>
        <v>0</v>
      </c>
      <c r="Z624" s="164">
        <v>0</v>
      </c>
      <c r="AA624" s="327">
        <v>0</v>
      </c>
      <c r="AB624" s="195"/>
    </row>
    <row r="625" spans="1:28" s="222" customFormat="1" ht="12.75" customHeight="1" x14ac:dyDescent="0.15">
      <c r="A625" s="261"/>
      <c r="B625" s="153"/>
      <c r="C625" s="153"/>
      <c r="D625" s="85"/>
      <c r="E625" s="262" t="s">
        <v>460</v>
      </c>
      <c r="F625" s="197" t="s">
        <v>459</v>
      </c>
      <c r="G625" s="88">
        <f>H625+I625</f>
        <v>0</v>
      </c>
      <c r="H625" s="88"/>
      <c r="I625" s="88">
        <v>0</v>
      </c>
      <c r="J625" s="88">
        <f>K625+L625</f>
        <v>0</v>
      </c>
      <c r="K625" s="88">
        <v>0</v>
      </c>
      <c r="L625" s="88">
        <v>0</v>
      </c>
      <c r="M625" s="385">
        <f t="shared" si="518"/>
        <v>0</v>
      </c>
      <c r="N625" s="385">
        <v>0</v>
      </c>
      <c r="O625" s="385">
        <v>0</v>
      </c>
      <c r="P625" s="162"/>
      <c r="Q625" s="162"/>
      <c r="R625" s="162"/>
      <c r="S625" s="164">
        <f t="shared" si="519"/>
        <v>0</v>
      </c>
      <c r="T625" s="164">
        <v>0</v>
      </c>
      <c r="U625" s="164">
        <v>0</v>
      </c>
      <c r="V625" s="164">
        <f t="shared" si="520"/>
        <v>0</v>
      </c>
      <c r="W625" s="164">
        <v>0</v>
      </c>
      <c r="X625" s="327">
        <v>0</v>
      </c>
      <c r="Y625" s="164">
        <f t="shared" si="521"/>
        <v>0</v>
      </c>
      <c r="Z625" s="164">
        <v>0</v>
      </c>
      <c r="AA625" s="327">
        <v>0</v>
      </c>
      <c r="AB625" s="195"/>
    </row>
    <row r="626" spans="1:28" s="222" customFormat="1" ht="12.75" customHeight="1" x14ac:dyDescent="0.15">
      <c r="A626" s="261"/>
      <c r="B626" s="153"/>
      <c r="C626" s="153"/>
      <c r="D626" s="85"/>
      <c r="E626" s="262" t="s">
        <v>464</v>
      </c>
      <c r="F626" s="197" t="s">
        <v>463</v>
      </c>
      <c r="G626" s="88">
        <f>H626+I626</f>
        <v>0</v>
      </c>
      <c r="H626" s="88"/>
      <c r="I626" s="88">
        <v>0</v>
      </c>
      <c r="J626" s="88">
        <f>K626+L626</f>
        <v>0</v>
      </c>
      <c r="K626" s="88">
        <v>0</v>
      </c>
      <c r="L626" s="88">
        <v>0</v>
      </c>
      <c r="M626" s="385">
        <f t="shared" si="518"/>
        <v>0</v>
      </c>
      <c r="N626" s="385">
        <v>0</v>
      </c>
      <c r="O626" s="385">
        <v>0</v>
      </c>
      <c r="P626" s="162"/>
      <c r="Q626" s="162"/>
      <c r="R626" s="162"/>
      <c r="S626" s="164">
        <f t="shared" si="519"/>
        <v>0</v>
      </c>
      <c r="T626" s="164">
        <v>0</v>
      </c>
      <c r="U626" s="164">
        <v>0</v>
      </c>
      <c r="V626" s="164">
        <f t="shared" si="520"/>
        <v>0</v>
      </c>
      <c r="W626" s="164">
        <v>0</v>
      </c>
      <c r="X626" s="327">
        <v>0</v>
      </c>
      <c r="Y626" s="164">
        <f t="shared" si="521"/>
        <v>0</v>
      </c>
      <c r="Z626" s="164">
        <v>0</v>
      </c>
      <c r="AA626" s="327">
        <v>0</v>
      </c>
      <c r="AB626" s="195"/>
    </row>
    <row r="627" spans="1:28" s="222" customFormat="1" ht="12.75" customHeight="1" x14ac:dyDescent="0.15">
      <c r="A627" s="261"/>
      <c r="B627" s="153"/>
      <c r="C627" s="153"/>
      <c r="D627" s="85"/>
      <c r="E627" s="262" t="s">
        <v>472</v>
      </c>
      <c r="F627" s="197" t="s">
        <v>471</v>
      </c>
      <c r="G627" s="88">
        <f>H627+I627</f>
        <v>0</v>
      </c>
      <c r="H627" s="88"/>
      <c r="I627" s="88">
        <v>0</v>
      </c>
      <c r="J627" s="88">
        <f>K627+L627</f>
        <v>0</v>
      </c>
      <c r="K627" s="88">
        <v>0</v>
      </c>
      <c r="L627" s="88">
        <v>0</v>
      </c>
      <c r="M627" s="385">
        <f t="shared" si="518"/>
        <v>0</v>
      </c>
      <c r="N627" s="385">
        <v>0</v>
      </c>
      <c r="O627" s="385">
        <v>0</v>
      </c>
      <c r="P627" s="162"/>
      <c r="Q627" s="162"/>
      <c r="R627" s="162"/>
      <c r="S627" s="164">
        <f t="shared" si="519"/>
        <v>0</v>
      </c>
      <c r="T627" s="164">
        <v>0</v>
      </c>
      <c r="U627" s="164">
        <v>0</v>
      </c>
      <c r="V627" s="164">
        <f t="shared" si="520"/>
        <v>0</v>
      </c>
      <c r="W627" s="164">
        <v>0</v>
      </c>
      <c r="X627" s="327">
        <v>0</v>
      </c>
      <c r="Y627" s="164">
        <f t="shared" si="521"/>
        <v>0</v>
      </c>
      <c r="Z627" s="164">
        <v>0</v>
      </c>
      <c r="AA627" s="327">
        <v>0</v>
      </c>
      <c r="AB627" s="195"/>
    </row>
    <row r="628" spans="1:28" s="222" customFormat="1" ht="12.75" customHeight="1" x14ac:dyDescent="0.15">
      <c r="A628" s="261"/>
      <c r="B628" s="153"/>
      <c r="C628" s="153"/>
      <c r="D628" s="85"/>
      <c r="E628" s="262" t="s">
        <v>504</v>
      </c>
      <c r="F628" s="197" t="s">
        <v>503</v>
      </c>
      <c r="G628" s="88">
        <f>H628+I628</f>
        <v>0</v>
      </c>
      <c r="H628" s="88">
        <v>0</v>
      </c>
      <c r="I628" s="88">
        <v>0</v>
      </c>
      <c r="J628" s="88">
        <f>K628+L628</f>
        <v>0</v>
      </c>
      <c r="K628" s="88">
        <v>0</v>
      </c>
      <c r="L628" s="88">
        <v>0</v>
      </c>
      <c r="M628" s="385">
        <f t="shared" si="518"/>
        <v>0</v>
      </c>
      <c r="N628" s="385">
        <v>0</v>
      </c>
      <c r="O628" s="385">
        <v>0</v>
      </c>
      <c r="P628" s="162"/>
      <c r="Q628" s="162"/>
      <c r="R628" s="162"/>
      <c r="S628" s="164">
        <f t="shared" si="519"/>
        <v>0</v>
      </c>
      <c r="T628" s="164">
        <v>0</v>
      </c>
      <c r="U628" s="164">
        <v>0</v>
      </c>
      <c r="V628" s="164">
        <f t="shared" si="520"/>
        <v>0</v>
      </c>
      <c r="W628" s="164">
        <v>0</v>
      </c>
      <c r="X628" s="327">
        <v>0</v>
      </c>
      <c r="Y628" s="164">
        <f t="shared" si="521"/>
        <v>0</v>
      </c>
      <c r="Z628" s="164">
        <v>0</v>
      </c>
      <c r="AA628" s="327">
        <v>0</v>
      </c>
      <c r="AB628" s="195"/>
    </row>
    <row r="629" spans="1:28" s="194" customFormat="1" ht="46.5" customHeight="1" x14ac:dyDescent="0.15">
      <c r="A629" s="268"/>
      <c r="B629" s="239"/>
      <c r="C629" s="239"/>
      <c r="D629" s="269"/>
      <c r="E629" s="263" t="s">
        <v>57</v>
      </c>
      <c r="F629" s="86"/>
      <c r="G629" s="86">
        <f t="shared" ref="G629:AA629" si="522">G630</f>
        <v>0</v>
      </c>
      <c r="H629" s="86">
        <f t="shared" si="522"/>
        <v>0</v>
      </c>
      <c r="I629" s="86">
        <f t="shared" si="522"/>
        <v>0</v>
      </c>
      <c r="J629" s="86">
        <f t="shared" si="522"/>
        <v>0</v>
      </c>
      <c r="K629" s="86">
        <f t="shared" si="522"/>
        <v>0</v>
      </c>
      <c r="L629" s="86">
        <f t="shared" si="522"/>
        <v>0</v>
      </c>
      <c r="M629" s="397">
        <f t="shared" si="522"/>
        <v>0</v>
      </c>
      <c r="N629" s="397">
        <f t="shared" si="522"/>
        <v>0</v>
      </c>
      <c r="O629" s="397">
        <f t="shared" si="522"/>
        <v>0</v>
      </c>
      <c r="P629" s="86"/>
      <c r="Q629" s="86"/>
      <c r="R629" s="86"/>
      <c r="S629" s="86">
        <f t="shared" si="522"/>
        <v>0</v>
      </c>
      <c r="T629" s="86">
        <f t="shared" si="522"/>
        <v>0</v>
      </c>
      <c r="U629" s="86">
        <f t="shared" si="522"/>
        <v>0</v>
      </c>
      <c r="V629" s="86">
        <f t="shared" si="522"/>
        <v>0</v>
      </c>
      <c r="W629" s="86">
        <f t="shared" si="522"/>
        <v>0</v>
      </c>
      <c r="X629" s="426">
        <f t="shared" si="522"/>
        <v>0</v>
      </c>
      <c r="Y629" s="86">
        <f t="shared" si="522"/>
        <v>0</v>
      </c>
      <c r="Z629" s="86">
        <f t="shared" si="522"/>
        <v>0</v>
      </c>
      <c r="AA629" s="426">
        <f t="shared" si="522"/>
        <v>0</v>
      </c>
      <c r="AB629" s="192"/>
    </row>
    <row r="630" spans="1:28" s="222" customFormat="1" ht="12.75" customHeight="1" x14ac:dyDescent="0.15">
      <c r="A630" s="261"/>
      <c r="B630" s="153"/>
      <c r="C630" s="153"/>
      <c r="D630" s="85"/>
      <c r="E630" s="262" t="s">
        <v>557</v>
      </c>
      <c r="F630" s="197" t="s">
        <v>558</v>
      </c>
      <c r="G630" s="85">
        <f>H630+I630</f>
        <v>0</v>
      </c>
      <c r="H630" s="85">
        <v>0</v>
      </c>
      <c r="I630" s="85">
        <v>0</v>
      </c>
      <c r="J630" s="85">
        <f>K630+L630</f>
        <v>0</v>
      </c>
      <c r="K630" s="85">
        <v>0</v>
      </c>
      <c r="L630" s="85">
        <v>0</v>
      </c>
      <c r="M630" s="385">
        <f>N630+O630</f>
        <v>0</v>
      </c>
      <c r="N630" s="385">
        <v>0</v>
      </c>
      <c r="O630" s="385">
        <v>0</v>
      </c>
      <c r="P630" s="162"/>
      <c r="Q630" s="162"/>
      <c r="R630" s="162"/>
      <c r="S630" s="164">
        <f>T630+U630</f>
        <v>0</v>
      </c>
      <c r="T630" s="164">
        <v>0</v>
      </c>
      <c r="U630" s="164">
        <v>0</v>
      </c>
      <c r="V630" s="164">
        <f>W630+X630</f>
        <v>0</v>
      </c>
      <c r="W630" s="164">
        <v>0</v>
      </c>
      <c r="X630" s="327">
        <v>0</v>
      </c>
      <c r="Y630" s="164">
        <f>Z630+AA630</f>
        <v>0</v>
      </c>
      <c r="Z630" s="164">
        <v>0</v>
      </c>
      <c r="AA630" s="327">
        <v>0</v>
      </c>
      <c r="AB630" s="195"/>
    </row>
    <row r="631" spans="1:28" s="194" customFormat="1" ht="15.6" customHeight="1" x14ac:dyDescent="0.15">
      <c r="A631" s="268"/>
      <c r="B631" s="239"/>
      <c r="C631" s="239"/>
      <c r="D631" s="269"/>
      <c r="E631" s="263" t="s">
        <v>58</v>
      </c>
      <c r="F631" s="86"/>
      <c r="G631" s="86">
        <f t="shared" ref="G631:AA631" si="523">G632</f>
        <v>0</v>
      </c>
      <c r="H631" s="86">
        <f t="shared" si="523"/>
        <v>0</v>
      </c>
      <c r="I631" s="86">
        <f t="shared" si="523"/>
        <v>0</v>
      </c>
      <c r="J631" s="86">
        <f t="shared" si="523"/>
        <v>0</v>
      </c>
      <c r="K631" s="86">
        <f t="shared" si="523"/>
        <v>0</v>
      </c>
      <c r="L631" s="86">
        <f t="shared" si="523"/>
        <v>0</v>
      </c>
      <c r="M631" s="397">
        <f t="shared" si="523"/>
        <v>0</v>
      </c>
      <c r="N631" s="397">
        <f t="shared" si="523"/>
        <v>0</v>
      </c>
      <c r="O631" s="397">
        <f t="shared" si="523"/>
        <v>0</v>
      </c>
      <c r="P631" s="86"/>
      <c r="Q631" s="86"/>
      <c r="R631" s="86"/>
      <c r="S631" s="86">
        <f t="shared" si="523"/>
        <v>0</v>
      </c>
      <c r="T631" s="86">
        <f t="shared" si="523"/>
        <v>0</v>
      </c>
      <c r="U631" s="86">
        <f t="shared" si="523"/>
        <v>0</v>
      </c>
      <c r="V631" s="86">
        <f t="shared" si="523"/>
        <v>0</v>
      </c>
      <c r="W631" s="86">
        <f t="shared" si="523"/>
        <v>0</v>
      </c>
      <c r="X631" s="426">
        <f t="shared" si="523"/>
        <v>0</v>
      </c>
      <c r="Y631" s="86">
        <f t="shared" si="523"/>
        <v>0</v>
      </c>
      <c r="Z631" s="86">
        <f t="shared" si="523"/>
        <v>0</v>
      </c>
      <c r="AA631" s="426">
        <f t="shared" si="523"/>
        <v>0</v>
      </c>
      <c r="AB631" s="192"/>
    </row>
    <row r="632" spans="1:28" s="222" customFormat="1" ht="12.75" customHeight="1" x14ac:dyDescent="0.15">
      <c r="A632" s="261"/>
      <c r="B632" s="153"/>
      <c r="C632" s="153"/>
      <c r="D632" s="85"/>
      <c r="E632" s="262" t="s">
        <v>466</v>
      </c>
      <c r="F632" s="197" t="s">
        <v>465</v>
      </c>
      <c r="G632" s="85">
        <f>H632+I632</f>
        <v>0</v>
      </c>
      <c r="H632" s="85">
        <v>0</v>
      </c>
      <c r="I632" s="85">
        <v>0</v>
      </c>
      <c r="J632" s="85">
        <f>K632+L632</f>
        <v>0</v>
      </c>
      <c r="K632" s="85">
        <v>0</v>
      </c>
      <c r="L632" s="85">
        <v>0</v>
      </c>
      <c r="M632" s="385">
        <f>N632+O632</f>
        <v>0</v>
      </c>
      <c r="N632" s="385">
        <v>0</v>
      </c>
      <c r="O632" s="385">
        <v>0</v>
      </c>
      <c r="P632" s="162"/>
      <c r="Q632" s="162"/>
      <c r="R632" s="162"/>
      <c r="S632" s="164">
        <f>T632+U632</f>
        <v>0</v>
      </c>
      <c r="T632" s="164">
        <v>0</v>
      </c>
      <c r="U632" s="164">
        <v>0</v>
      </c>
      <c r="V632" s="164">
        <f>W632+X632</f>
        <v>0</v>
      </c>
      <c r="W632" s="164">
        <v>0</v>
      </c>
      <c r="X632" s="327">
        <v>0</v>
      </c>
      <c r="Y632" s="164">
        <f>Z632+AA632</f>
        <v>0</v>
      </c>
      <c r="Z632" s="164">
        <v>0</v>
      </c>
      <c r="AA632" s="327">
        <v>0</v>
      </c>
      <c r="AB632" s="195"/>
    </row>
    <row r="633" spans="1:28" s="265" customFormat="1" ht="23.45" customHeight="1" x14ac:dyDescent="0.15">
      <c r="A633" s="291" t="s">
        <v>434</v>
      </c>
      <c r="B633" s="292" t="s">
        <v>435</v>
      </c>
      <c r="C633" s="292" t="s">
        <v>264</v>
      </c>
      <c r="D633" s="86" t="s">
        <v>264</v>
      </c>
      <c r="E633" s="263" t="s">
        <v>436</v>
      </c>
      <c r="F633" s="86"/>
      <c r="G633" s="86">
        <f>G635</f>
        <v>0</v>
      </c>
      <c r="H633" s="86">
        <f>H635</f>
        <v>0</v>
      </c>
      <c r="I633" s="86">
        <f>I635</f>
        <v>0</v>
      </c>
      <c r="J633" s="86">
        <f t="shared" ref="J633:O633" si="524">J635</f>
        <v>15000</v>
      </c>
      <c r="K633" s="86">
        <f t="shared" si="524"/>
        <v>15000</v>
      </c>
      <c r="L633" s="86">
        <f t="shared" si="524"/>
        <v>0</v>
      </c>
      <c r="M633" s="397">
        <f t="shared" si="524"/>
        <v>15000</v>
      </c>
      <c r="N633" s="397">
        <f t="shared" si="524"/>
        <v>15000</v>
      </c>
      <c r="O633" s="397">
        <f t="shared" si="524"/>
        <v>0</v>
      </c>
      <c r="P633" s="86"/>
      <c r="Q633" s="86"/>
      <c r="R633" s="86"/>
      <c r="S633" s="86">
        <f t="shared" ref="S633:AA633" si="525">S635</f>
        <v>15000</v>
      </c>
      <c r="T633" s="86">
        <f t="shared" si="525"/>
        <v>15000</v>
      </c>
      <c r="U633" s="86">
        <f t="shared" si="525"/>
        <v>0</v>
      </c>
      <c r="V633" s="86">
        <f t="shared" ref="V633:X633" si="526">V635</f>
        <v>15000</v>
      </c>
      <c r="W633" s="86">
        <f t="shared" si="526"/>
        <v>15000</v>
      </c>
      <c r="X633" s="426">
        <f t="shared" si="526"/>
        <v>0</v>
      </c>
      <c r="Y633" s="86">
        <f t="shared" si="525"/>
        <v>15000</v>
      </c>
      <c r="Z633" s="86">
        <f t="shared" si="525"/>
        <v>15000</v>
      </c>
      <c r="AA633" s="426">
        <f t="shared" si="525"/>
        <v>0</v>
      </c>
      <c r="AB633" s="264"/>
    </row>
    <row r="634" spans="1:28" s="222" customFormat="1" ht="16.5" customHeight="1" x14ac:dyDescent="0.15">
      <c r="A634" s="261"/>
      <c r="B634" s="153"/>
      <c r="C634" s="153"/>
      <c r="D634" s="85"/>
      <c r="E634" s="262" t="s">
        <v>74</v>
      </c>
      <c r="F634" s="85"/>
      <c r="G634" s="85"/>
      <c r="H634" s="85"/>
      <c r="I634" s="85"/>
      <c r="J634" s="85"/>
      <c r="K634" s="85"/>
      <c r="L634" s="85"/>
      <c r="M634" s="399"/>
      <c r="N634" s="399"/>
      <c r="O634" s="399"/>
      <c r="P634" s="85"/>
      <c r="Q634" s="85"/>
      <c r="R634" s="85"/>
      <c r="S634" s="85"/>
      <c r="T634" s="85"/>
      <c r="U634" s="85"/>
      <c r="V634" s="85"/>
      <c r="W634" s="85"/>
      <c r="X634" s="428"/>
      <c r="Y634" s="85"/>
      <c r="Z634" s="85"/>
      <c r="AA634" s="428"/>
      <c r="AB634" s="195"/>
    </row>
    <row r="635" spans="1:28" s="194" customFormat="1" ht="21.6" customHeight="1" x14ac:dyDescent="0.15">
      <c r="A635" s="268" t="s">
        <v>437</v>
      </c>
      <c r="B635" s="239" t="s">
        <v>435</v>
      </c>
      <c r="C635" s="239" t="s">
        <v>267</v>
      </c>
      <c r="D635" s="269" t="s">
        <v>264</v>
      </c>
      <c r="E635" s="263" t="s">
        <v>438</v>
      </c>
      <c r="F635" s="86"/>
      <c r="G635" s="86">
        <f>G637</f>
        <v>0</v>
      </c>
      <c r="H635" s="86">
        <f>H637</f>
        <v>0</v>
      </c>
      <c r="I635" s="86">
        <f>I637</f>
        <v>0</v>
      </c>
      <c r="J635" s="86">
        <f t="shared" ref="J635:O635" si="527">J637</f>
        <v>15000</v>
      </c>
      <c r="K635" s="86">
        <f t="shared" si="527"/>
        <v>15000</v>
      </c>
      <c r="L635" s="86">
        <f t="shared" si="527"/>
        <v>0</v>
      </c>
      <c r="M635" s="397">
        <f t="shared" si="527"/>
        <v>15000</v>
      </c>
      <c r="N635" s="397">
        <f t="shared" si="527"/>
        <v>15000</v>
      </c>
      <c r="O635" s="397">
        <f t="shared" si="527"/>
        <v>0</v>
      </c>
      <c r="P635" s="86"/>
      <c r="Q635" s="86"/>
      <c r="R635" s="86"/>
      <c r="S635" s="86">
        <f t="shared" ref="S635:AA635" si="528">S637</f>
        <v>15000</v>
      </c>
      <c r="T635" s="86">
        <f t="shared" si="528"/>
        <v>15000</v>
      </c>
      <c r="U635" s="86">
        <f t="shared" si="528"/>
        <v>0</v>
      </c>
      <c r="V635" s="86">
        <f t="shared" ref="V635:X635" si="529">V637</f>
        <v>15000</v>
      </c>
      <c r="W635" s="86">
        <f t="shared" si="529"/>
        <v>15000</v>
      </c>
      <c r="X635" s="426">
        <f t="shared" si="529"/>
        <v>0</v>
      </c>
      <c r="Y635" s="86">
        <f t="shared" si="528"/>
        <v>15000</v>
      </c>
      <c r="Z635" s="86">
        <f t="shared" si="528"/>
        <v>15000</v>
      </c>
      <c r="AA635" s="426">
        <f t="shared" si="528"/>
        <v>0</v>
      </c>
      <c r="AB635" s="192"/>
    </row>
    <row r="636" spans="1:28" s="222" customFormat="1" ht="14.45" customHeight="1" x14ac:dyDescent="0.15">
      <c r="A636" s="261"/>
      <c r="B636" s="153"/>
      <c r="C636" s="153"/>
      <c r="D636" s="85"/>
      <c r="E636" s="262" t="s">
        <v>269</v>
      </c>
      <c r="F636" s="85"/>
      <c r="G636" s="85"/>
      <c r="H636" s="85"/>
      <c r="I636" s="85"/>
      <c r="J636" s="85"/>
      <c r="K636" s="85"/>
      <c r="L636" s="85"/>
      <c r="M636" s="393"/>
      <c r="N636" s="393"/>
      <c r="O636" s="393"/>
      <c r="P636" s="224"/>
      <c r="Q636" s="224"/>
      <c r="R636" s="224"/>
      <c r="S636" s="224"/>
      <c r="T636" s="224"/>
      <c r="U636" s="224"/>
      <c r="V636" s="224"/>
      <c r="W636" s="224"/>
      <c r="X636" s="423"/>
      <c r="Y636" s="224"/>
      <c r="Z636" s="224"/>
      <c r="AA636" s="423"/>
      <c r="AB636" s="195"/>
    </row>
    <row r="637" spans="1:28" s="222" customFormat="1" ht="11.45" customHeight="1" x14ac:dyDescent="0.15">
      <c r="A637" s="196" t="s">
        <v>439</v>
      </c>
      <c r="B637" s="197" t="s">
        <v>435</v>
      </c>
      <c r="C637" s="197" t="s">
        <v>267</v>
      </c>
      <c r="D637" s="197" t="s">
        <v>291</v>
      </c>
      <c r="E637" s="262" t="s">
        <v>440</v>
      </c>
      <c r="F637" s="85"/>
      <c r="G637" s="85">
        <f t="shared" ref="G637:O637" si="530">G639</f>
        <v>0</v>
      </c>
      <c r="H637" s="85">
        <f t="shared" si="530"/>
        <v>0</v>
      </c>
      <c r="I637" s="85">
        <f t="shared" si="530"/>
        <v>0</v>
      </c>
      <c r="J637" s="85">
        <f t="shared" si="530"/>
        <v>15000</v>
      </c>
      <c r="K637" s="85">
        <f t="shared" si="530"/>
        <v>15000</v>
      </c>
      <c r="L637" s="85">
        <f t="shared" si="530"/>
        <v>0</v>
      </c>
      <c r="M637" s="399">
        <f t="shared" si="530"/>
        <v>15000</v>
      </c>
      <c r="N637" s="399">
        <f t="shared" si="530"/>
        <v>15000</v>
      </c>
      <c r="O637" s="399">
        <f t="shared" si="530"/>
        <v>0</v>
      </c>
      <c r="P637" s="162"/>
      <c r="Q637" s="162"/>
      <c r="R637" s="162"/>
      <c r="S637" s="85">
        <f t="shared" ref="S637:X637" si="531">S639</f>
        <v>15000</v>
      </c>
      <c r="T637" s="85">
        <f t="shared" si="531"/>
        <v>15000</v>
      </c>
      <c r="U637" s="85">
        <f t="shared" si="531"/>
        <v>0</v>
      </c>
      <c r="V637" s="85">
        <f t="shared" si="531"/>
        <v>15000</v>
      </c>
      <c r="W637" s="85">
        <f t="shared" si="531"/>
        <v>15000</v>
      </c>
      <c r="X637" s="428">
        <f t="shared" si="531"/>
        <v>0</v>
      </c>
      <c r="Y637" s="85">
        <f t="shared" ref="Y637:AA637" si="532">Y639</f>
        <v>15000</v>
      </c>
      <c r="Z637" s="85">
        <f t="shared" si="532"/>
        <v>15000</v>
      </c>
      <c r="AA637" s="428">
        <f t="shared" si="532"/>
        <v>0</v>
      </c>
      <c r="AB637" s="195"/>
    </row>
    <row r="638" spans="1:28" s="222" customFormat="1" ht="11.45" customHeight="1" x14ac:dyDescent="0.15">
      <c r="A638" s="261"/>
      <c r="B638" s="153"/>
      <c r="C638" s="153"/>
      <c r="D638" s="85"/>
      <c r="E638" s="262" t="s">
        <v>74</v>
      </c>
      <c r="F638" s="85"/>
      <c r="G638" s="85"/>
      <c r="H638" s="85"/>
      <c r="I638" s="85"/>
      <c r="J638" s="85"/>
      <c r="K638" s="85"/>
      <c r="L638" s="85"/>
      <c r="M638" s="393"/>
      <c r="N638" s="393"/>
      <c r="O638" s="393"/>
      <c r="P638" s="224"/>
      <c r="Q638" s="224"/>
      <c r="R638" s="224"/>
      <c r="S638" s="224"/>
      <c r="T638" s="224"/>
      <c r="U638" s="224"/>
      <c r="V638" s="224"/>
      <c r="W638" s="224"/>
      <c r="X638" s="423"/>
      <c r="Y638" s="224"/>
      <c r="Z638" s="224"/>
      <c r="AA638" s="423"/>
      <c r="AB638" s="195"/>
    </row>
    <row r="639" spans="1:28" s="222" customFormat="1" ht="11.45" customHeight="1" x14ac:dyDescent="0.15">
      <c r="A639" s="261"/>
      <c r="B639" s="153"/>
      <c r="C639" s="153"/>
      <c r="D639" s="85"/>
      <c r="E639" s="262" t="s">
        <v>579</v>
      </c>
      <c r="F639" s="85" t="s">
        <v>580</v>
      </c>
      <c r="G639" s="85">
        <f>H639+I639</f>
        <v>0</v>
      </c>
      <c r="H639" s="85"/>
      <c r="I639" s="85">
        <v>0</v>
      </c>
      <c r="J639" s="85">
        <f>K639+L639</f>
        <v>15000</v>
      </c>
      <c r="K639" s="85">
        <v>15000</v>
      </c>
      <c r="L639" s="85">
        <v>0</v>
      </c>
      <c r="M639" s="385">
        <f>N639+O639</f>
        <v>15000</v>
      </c>
      <c r="N639" s="385">
        <v>15000</v>
      </c>
      <c r="O639" s="385">
        <v>0</v>
      </c>
      <c r="P639" s="162"/>
      <c r="Q639" s="162"/>
      <c r="R639" s="162"/>
      <c r="S639" s="164">
        <f>T639+U639</f>
        <v>15000</v>
      </c>
      <c r="T639" s="164">
        <f>'4'!S162</f>
        <v>15000</v>
      </c>
      <c r="U639" s="164">
        <v>0</v>
      </c>
      <c r="V639" s="164">
        <f>W639+X639</f>
        <v>15000</v>
      </c>
      <c r="W639" s="164">
        <f>'4'!V162</f>
        <v>15000</v>
      </c>
      <c r="X639" s="327">
        <v>0</v>
      </c>
      <c r="Y639" s="164">
        <f>Z639+AA639</f>
        <v>15000</v>
      </c>
      <c r="Z639" s="164">
        <f>'4'!Y162</f>
        <v>15000</v>
      </c>
      <c r="AA639" s="327">
        <v>0</v>
      </c>
      <c r="AB639" s="195"/>
    </row>
    <row r="640" spans="1:28" s="222" customFormat="1" ht="11.45" customHeight="1" thickBot="1" x14ac:dyDescent="0.2">
      <c r="A640" s="297"/>
      <c r="B640" s="298"/>
      <c r="C640" s="298"/>
      <c r="D640" s="299"/>
      <c r="E640" s="300" t="s">
        <v>59</v>
      </c>
      <c r="F640" s="217" t="s">
        <v>446</v>
      </c>
      <c r="G640" s="217"/>
      <c r="H640" s="217"/>
      <c r="I640" s="217"/>
      <c r="J640" s="217"/>
      <c r="K640" s="217"/>
      <c r="L640" s="217"/>
      <c r="M640" s="301"/>
      <c r="N640" s="301"/>
      <c r="O640" s="301"/>
      <c r="P640" s="301"/>
      <c r="Q640" s="301"/>
      <c r="R640" s="301"/>
      <c r="S640" s="301"/>
      <c r="T640" s="301"/>
      <c r="U640" s="301"/>
      <c r="V640" s="301"/>
      <c r="W640" s="301"/>
      <c r="X640" s="435"/>
      <c r="Y640" s="301"/>
      <c r="Z640" s="301"/>
      <c r="AA640" s="435"/>
      <c r="AB640" s="219"/>
    </row>
    <row r="641" spans="1:27" s="222" customFormat="1" x14ac:dyDescent="0.15">
      <c r="A641" s="199"/>
      <c r="B641" s="199"/>
      <c r="C641" s="199"/>
      <c r="D641" s="302"/>
      <c r="E641" s="303"/>
      <c r="F641" s="302"/>
      <c r="G641" s="302"/>
      <c r="H641" s="302"/>
      <c r="I641" s="302"/>
      <c r="J641" s="302"/>
      <c r="K641" s="302"/>
      <c r="L641" s="302"/>
      <c r="M641" s="175"/>
      <c r="N641" s="175"/>
      <c r="O641" s="175"/>
      <c r="P641" s="175"/>
      <c r="Q641" s="175"/>
      <c r="R641" s="175"/>
      <c r="S641" s="175"/>
      <c r="T641" s="175"/>
      <c r="U641" s="175"/>
      <c r="V641" s="175"/>
      <c r="W641" s="175"/>
      <c r="X641" s="415"/>
      <c r="Y641" s="175"/>
      <c r="Z641" s="175"/>
      <c r="AA641" s="415"/>
    </row>
    <row r="642" spans="1:27" s="222" customFormat="1" x14ac:dyDescent="0.15">
      <c r="A642" s="199"/>
      <c r="B642" s="199"/>
      <c r="C642" s="199"/>
      <c r="D642" s="302"/>
      <c r="E642" s="303"/>
      <c r="F642" s="302"/>
      <c r="G642" s="302"/>
      <c r="H642" s="302"/>
      <c r="I642" s="302"/>
      <c r="J642" s="302"/>
      <c r="K642" s="302"/>
      <c r="L642" s="302"/>
      <c r="M642" s="175"/>
      <c r="N642" s="175"/>
      <c r="O642" s="175"/>
      <c r="P642" s="175"/>
      <c r="Q642" s="175"/>
      <c r="R642" s="175"/>
      <c r="S642" s="175"/>
      <c r="T642" s="175"/>
      <c r="U642" s="175"/>
      <c r="V642" s="175"/>
      <c r="W642" s="175"/>
      <c r="X642" s="415"/>
      <c r="Y642" s="175"/>
      <c r="Z642" s="175"/>
      <c r="AA642" s="415"/>
    </row>
    <row r="643" spans="1:27" s="222" customFormat="1" x14ac:dyDescent="0.15">
      <c r="A643" s="199"/>
      <c r="B643" s="199"/>
      <c r="C643" s="199"/>
      <c r="D643" s="302"/>
      <c r="E643" s="303"/>
      <c r="F643" s="302"/>
      <c r="G643" s="302"/>
      <c r="H643" s="302"/>
      <c r="I643" s="302"/>
      <c r="J643" s="302"/>
      <c r="K643" s="302"/>
      <c r="L643" s="302"/>
      <c r="M643" s="175"/>
      <c r="N643" s="175"/>
      <c r="O643" s="175"/>
      <c r="P643" s="175"/>
      <c r="Q643" s="175"/>
      <c r="R643" s="175"/>
      <c r="S643" s="175"/>
      <c r="T643" s="175"/>
      <c r="U643" s="175"/>
      <c r="V643" s="175"/>
      <c r="W643" s="175"/>
      <c r="X643" s="415"/>
      <c r="Y643" s="175"/>
      <c r="Z643" s="175"/>
      <c r="AA643" s="415"/>
    </row>
    <row r="644" spans="1:27" s="222" customFormat="1" x14ac:dyDescent="0.15">
      <c r="A644" s="199"/>
      <c r="B644" s="199"/>
      <c r="C644" s="199"/>
      <c r="D644" s="302"/>
      <c r="E644" s="303"/>
      <c r="F644" s="302"/>
      <c r="G644" s="302"/>
      <c r="H644" s="302"/>
      <c r="I644" s="302"/>
      <c r="J644" s="302"/>
      <c r="K644" s="302"/>
      <c r="L644" s="302"/>
      <c r="M644" s="175"/>
      <c r="N644" s="175"/>
      <c r="O644" s="175"/>
      <c r="P644" s="175"/>
      <c r="Q644" s="175"/>
      <c r="R644" s="175"/>
      <c r="S644" s="175"/>
      <c r="T644" s="175"/>
      <c r="U644" s="175"/>
      <c r="V644" s="175"/>
      <c r="W644" s="175"/>
      <c r="X644" s="415"/>
      <c r="Y644" s="175"/>
      <c r="Z644" s="175"/>
      <c r="AA644" s="415"/>
    </row>
    <row r="645" spans="1:27" s="222" customFormat="1" x14ac:dyDescent="0.15">
      <c r="A645" s="199"/>
      <c r="B645" s="199"/>
      <c r="C645" s="199"/>
      <c r="D645" s="302"/>
      <c r="E645" s="303"/>
      <c r="F645" s="302"/>
      <c r="G645" s="302"/>
      <c r="H645" s="302"/>
      <c r="I645" s="302"/>
      <c r="J645" s="302"/>
      <c r="K645" s="302"/>
      <c r="L645" s="302"/>
      <c r="M645" s="175"/>
      <c r="N645" s="175"/>
      <c r="O645" s="175"/>
      <c r="P645" s="175"/>
      <c r="Q645" s="175"/>
      <c r="R645" s="175"/>
      <c r="S645" s="175"/>
      <c r="T645" s="175"/>
      <c r="U645" s="175"/>
      <c r="V645" s="175"/>
      <c r="W645" s="175"/>
      <c r="X645" s="415"/>
      <c r="Y645" s="175"/>
      <c r="Z645" s="175"/>
      <c r="AA645" s="415"/>
    </row>
    <row r="646" spans="1:27" s="222" customFormat="1" x14ac:dyDescent="0.15">
      <c r="A646" s="199"/>
      <c r="B646" s="199"/>
      <c r="C646" s="199"/>
      <c r="D646" s="302"/>
      <c r="E646" s="303"/>
      <c r="F646" s="302"/>
      <c r="G646" s="302"/>
      <c r="H646" s="302"/>
      <c r="I646" s="302"/>
      <c r="J646" s="302"/>
      <c r="K646" s="302"/>
      <c r="L646" s="302"/>
      <c r="M646" s="175"/>
      <c r="N646" s="175"/>
      <c r="O646" s="175"/>
      <c r="P646" s="175"/>
      <c r="Q646" s="175"/>
      <c r="R646" s="175"/>
      <c r="S646" s="175"/>
      <c r="T646" s="175"/>
      <c r="U646" s="175"/>
      <c r="V646" s="175"/>
      <c r="W646" s="175"/>
      <c r="X646" s="415"/>
      <c r="Y646" s="175"/>
      <c r="Z646" s="175"/>
      <c r="AA646" s="415"/>
    </row>
    <row r="647" spans="1:27" s="222" customFormat="1" x14ac:dyDescent="0.15">
      <c r="A647" s="199"/>
      <c r="B647" s="199"/>
      <c r="C647" s="199"/>
      <c r="D647" s="302"/>
      <c r="E647" s="303"/>
      <c r="F647" s="302"/>
      <c r="G647" s="302"/>
      <c r="H647" s="302"/>
      <c r="I647" s="302"/>
      <c r="J647" s="302"/>
      <c r="K647" s="302"/>
      <c r="L647" s="302"/>
      <c r="M647" s="175"/>
      <c r="N647" s="175"/>
      <c r="O647" s="175"/>
      <c r="P647" s="175"/>
      <c r="Q647" s="175"/>
      <c r="R647" s="175"/>
      <c r="S647" s="175"/>
      <c r="T647" s="175"/>
      <c r="U647" s="175"/>
      <c r="V647" s="175"/>
      <c r="W647" s="175"/>
      <c r="X647" s="415"/>
      <c r="Y647" s="175"/>
      <c r="Z647" s="175"/>
      <c r="AA647" s="415"/>
    </row>
    <row r="648" spans="1:27" s="222" customFormat="1" x14ac:dyDescent="0.15">
      <c r="A648" s="199"/>
      <c r="B648" s="199"/>
      <c r="C648" s="199"/>
      <c r="D648" s="302"/>
      <c r="E648" s="303"/>
      <c r="F648" s="302"/>
      <c r="G648" s="302"/>
      <c r="H648" s="302"/>
      <c r="I648" s="302"/>
      <c r="J648" s="302"/>
      <c r="K648" s="302"/>
      <c r="L648" s="302"/>
      <c r="M648" s="175"/>
      <c r="N648" s="175"/>
      <c r="O648" s="175"/>
      <c r="P648" s="175"/>
      <c r="Q648" s="175"/>
      <c r="R648" s="175"/>
      <c r="S648" s="175"/>
      <c r="T648" s="175"/>
      <c r="U648" s="175"/>
      <c r="V648" s="175"/>
      <c r="W648" s="175"/>
      <c r="X648" s="415"/>
      <c r="Y648" s="175"/>
      <c r="Z648" s="175"/>
      <c r="AA648" s="415"/>
    </row>
    <row r="649" spans="1:27" s="222" customFormat="1" x14ac:dyDescent="0.15">
      <c r="A649" s="199"/>
      <c r="B649" s="199"/>
      <c r="C649" s="199"/>
      <c r="D649" s="302"/>
      <c r="E649" s="303"/>
      <c r="F649" s="302"/>
      <c r="G649" s="302"/>
      <c r="H649" s="302"/>
      <c r="I649" s="302"/>
      <c r="J649" s="302"/>
      <c r="K649" s="302"/>
      <c r="L649" s="302"/>
      <c r="M649" s="175"/>
      <c r="N649" s="175"/>
      <c r="O649" s="175"/>
      <c r="P649" s="175"/>
      <c r="Q649" s="175"/>
      <c r="R649" s="175"/>
      <c r="S649" s="175"/>
      <c r="T649" s="175"/>
      <c r="U649" s="175"/>
      <c r="V649" s="175"/>
      <c r="W649" s="175"/>
      <c r="X649" s="415"/>
      <c r="Y649" s="175"/>
      <c r="Z649" s="175"/>
      <c r="AA649" s="415"/>
    </row>
    <row r="650" spans="1:27" s="222" customFormat="1" x14ac:dyDescent="0.15">
      <c r="A650" s="199"/>
      <c r="B650" s="199"/>
      <c r="C650" s="199"/>
      <c r="D650" s="302"/>
      <c r="E650" s="303"/>
      <c r="F650" s="302"/>
      <c r="G650" s="302"/>
      <c r="H650" s="302"/>
      <c r="I650" s="302"/>
      <c r="J650" s="302"/>
      <c r="K650" s="302"/>
      <c r="L650" s="302"/>
      <c r="M650" s="175"/>
      <c r="N650" s="175"/>
      <c r="O650" s="175"/>
      <c r="P650" s="175"/>
      <c r="Q650" s="175"/>
      <c r="R650" s="175"/>
      <c r="S650" s="175"/>
      <c r="T650" s="175"/>
      <c r="U650" s="175"/>
      <c r="V650" s="175"/>
      <c r="W650" s="175"/>
      <c r="X650" s="415"/>
      <c r="Y650" s="175"/>
      <c r="Z650" s="175"/>
      <c r="AA650" s="415"/>
    </row>
    <row r="651" spans="1:27" s="222" customFormat="1" x14ac:dyDescent="0.15">
      <c r="A651" s="199"/>
      <c r="B651" s="199"/>
      <c r="C651" s="199"/>
      <c r="D651" s="302"/>
      <c r="E651" s="303"/>
      <c r="F651" s="302"/>
      <c r="G651" s="302"/>
      <c r="H651" s="302"/>
      <c r="I651" s="302"/>
      <c r="J651" s="302"/>
      <c r="K651" s="302"/>
      <c r="L651" s="302"/>
      <c r="M651" s="175"/>
      <c r="N651" s="175"/>
      <c r="O651" s="175"/>
      <c r="P651" s="175"/>
      <c r="Q651" s="175"/>
      <c r="R651" s="175"/>
      <c r="S651" s="175"/>
      <c r="T651" s="175"/>
      <c r="U651" s="175"/>
      <c r="V651" s="175"/>
      <c r="W651" s="175"/>
      <c r="X651" s="415"/>
      <c r="Y651" s="175"/>
      <c r="Z651" s="175"/>
      <c r="AA651" s="415"/>
    </row>
    <row r="652" spans="1:27" s="222" customFormat="1" x14ac:dyDescent="0.15">
      <c r="A652" s="199"/>
      <c r="B652" s="199"/>
      <c r="C652" s="199"/>
      <c r="D652" s="302"/>
      <c r="E652" s="303"/>
      <c r="F652" s="302"/>
      <c r="G652" s="302"/>
      <c r="H652" s="302"/>
      <c r="I652" s="302"/>
      <c r="J652" s="302"/>
      <c r="K652" s="302"/>
      <c r="L652" s="302"/>
      <c r="M652" s="175"/>
      <c r="N652" s="175"/>
      <c r="O652" s="175"/>
      <c r="P652" s="175"/>
      <c r="Q652" s="175"/>
      <c r="R652" s="175"/>
      <c r="S652" s="175"/>
      <c r="T652" s="175"/>
      <c r="U652" s="175"/>
      <c r="V652" s="175"/>
      <c r="W652" s="175"/>
      <c r="X652" s="415"/>
      <c r="Y652" s="175"/>
      <c r="Z652" s="175"/>
      <c r="AA652" s="415"/>
    </row>
    <row r="653" spans="1:27" s="222" customFormat="1" x14ac:dyDescent="0.15">
      <c r="A653" s="199"/>
      <c r="B653" s="199"/>
      <c r="C653" s="199"/>
      <c r="D653" s="302"/>
      <c r="E653" s="303"/>
      <c r="F653" s="302"/>
      <c r="G653" s="302"/>
      <c r="H653" s="302"/>
      <c r="I653" s="302"/>
      <c r="J653" s="302"/>
      <c r="K653" s="302"/>
      <c r="L653" s="302"/>
      <c r="M653" s="175"/>
      <c r="N653" s="175"/>
      <c r="O653" s="175"/>
      <c r="P653" s="175"/>
      <c r="Q653" s="175"/>
      <c r="R653" s="175"/>
      <c r="S653" s="175"/>
      <c r="T653" s="175"/>
      <c r="U653" s="175"/>
      <c r="V653" s="175"/>
      <c r="W653" s="175"/>
      <c r="X653" s="415"/>
      <c r="Y653" s="175"/>
      <c r="Z653" s="175"/>
      <c r="AA653" s="415"/>
    </row>
    <row r="654" spans="1:27" s="222" customFormat="1" x14ac:dyDescent="0.15">
      <c r="A654" s="199"/>
      <c r="B654" s="199"/>
      <c r="C654" s="199"/>
      <c r="D654" s="302"/>
      <c r="E654" s="303"/>
      <c r="F654" s="302"/>
      <c r="G654" s="302"/>
      <c r="H654" s="302"/>
      <c r="I654" s="302"/>
      <c r="J654" s="302"/>
      <c r="K654" s="302"/>
      <c r="L654" s="302"/>
      <c r="M654" s="175"/>
      <c r="N654" s="175"/>
      <c r="O654" s="175"/>
      <c r="P654" s="175"/>
      <c r="Q654" s="175"/>
      <c r="R654" s="175"/>
      <c r="S654" s="175"/>
      <c r="T654" s="175"/>
      <c r="U654" s="175"/>
      <c r="V654" s="175"/>
      <c r="W654" s="175"/>
      <c r="X654" s="415"/>
      <c r="Y654" s="175"/>
      <c r="Z654" s="175"/>
      <c r="AA654" s="415"/>
    </row>
    <row r="655" spans="1:27" s="222" customFormat="1" x14ac:dyDescent="0.15">
      <c r="A655" s="199"/>
      <c r="B655" s="199"/>
      <c r="C655" s="199"/>
      <c r="D655" s="302"/>
      <c r="E655" s="303"/>
      <c r="F655" s="302"/>
      <c r="G655" s="302"/>
      <c r="H655" s="302"/>
      <c r="I655" s="302"/>
      <c r="J655" s="302"/>
      <c r="K655" s="302"/>
      <c r="L655" s="302"/>
      <c r="M655" s="175"/>
      <c r="N655" s="175"/>
      <c r="O655" s="175"/>
      <c r="P655" s="175"/>
      <c r="Q655" s="175"/>
      <c r="R655" s="175"/>
      <c r="S655" s="175"/>
      <c r="T655" s="175"/>
      <c r="U655" s="175"/>
      <c r="V655" s="175"/>
      <c r="W655" s="175"/>
      <c r="X655" s="415"/>
      <c r="Y655" s="175"/>
      <c r="Z655" s="175"/>
      <c r="AA655" s="415"/>
    </row>
    <row r="656" spans="1:27" s="222" customFormat="1" x14ac:dyDescent="0.15">
      <c r="A656" s="199"/>
      <c r="B656" s="199"/>
      <c r="C656" s="199"/>
      <c r="D656" s="302"/>
      <c r="E656" s="303"/>
      <c r="F656" s="302"/>
      <c r="G656" s="302"/>
      <c r="H656" s="302"/>
      <c r="I656" s="302"/>
      <c r="J656" s="302"/>
      <c r="K656" s="302"/>
      <c r="L656" s="302"/>
      <c r="M656" s="175"/>
      <c r="N656" s="175"/>
      <c r="O656" s="175"/>
      <c r="P656" s="175"/>
      <c r="Q656" s="175"/>
      <c r="R656" s="175"/>
      <c r="S656" s="175"/>
      <c r="T656" s="175"/>
      <c r="U656" s="175"/>
      <c r="V656" s="175"/>
      <c r="W656" s="175"/>
      <c r="X656" s="415"/>
      <c r="Y656" s="175"/>
      <c r="Z656" s="175"/>
      <c r="AA656" s="415"/>
    </row>
    <row r="657" spans="1:27" s="222" customFormat="1" x14ac:dyDescent="0.15">
      <c r="A657" s="199"/>
      <c r="B657" s="199"/>
      <c r="C657" s="199"/>
      <c r="D657" s="302"/>
      <c r="E657" s="303"/>
      <c r="F657" s="302"/>
      <c r="G657" s="302"/>
      <c r="H657" s="302"/>
      <c r="I657" s="302"/>
      <c r="J657" s="302"/>
      <c r="K657" s="302"/>
      <c r="L657" s="302"/>
      <c r="M657" s="175"/>
      <c r="N657" s="175"/>
      <c r="O657" s="175"/>
      <c r="P657" s="175"/>
      <c r="Q657" s="175"/>
      <c r="R657" s="175"/>
      <c r="S657" s="175"/>
      <c r="T657" s="175"/>
      <c r="U657" s="175"/>
      <c r="V657" s="175"/>
      <c r="W657" s="175"/>
      <c r="X657" s="415"/>
      <c r="Y657" s="175"/>
      <c r="Z657" s="175"/>
      <c r="AA657" s="415"/>
    </row>
    <row r="658" spans="1:27" s="222" customFormat="1" x14ac:dyDescent="0.15">
      <c r="A658" s="199"/>
      <c r="B658" s="199"/>
      <c r="C658" s="199"/>
      <c r="D658" s="302"/>
      <c r="E658" s="303"/>
      <c r="F658" s="302"/>
      <c r="G658" s="302"/>
      <c r="H658" s="302"/>
      <c r="I658" s="302"/>
      <c r="J658" s="302"/>
      <c r="K658" s="302"/>
      <c r="L658" s="302"/>
      <c r="M658" s="175"/>
      <c r="N658" s="175"/>
      <c r="O658" s="175"/>
      <c r="P658" s="175"/>
      <c r="Q658" s="175"/>
      <c r="R658" s="175"/>
      <c r="S658" s="175"/>
      <c r="T658" s="175"/>
      <c r="U658" s="175"/>
      <c r="V658" s="175"/>
      <c r="W658" s="175"/>
      <c r="X658" s="415"/>
      <c r="Y658" s="175"/>
      <c r="Z658" s="175"/>
      <c r="AA658" s="415"/>
    </row>
    <row r="659" spans="1:27" s="222" customFormat="1" x14ac:dyDescent="0.15">
      <c r="A659" s="199"/>
      <c r="B659" s="199"/>
      <c r="C659" s="199"/>
      <c r="D659" s="302"/>
      <c r="E659" s="303"/>
      <c r="F659" s="302"/>
      <c r="G659" s="302"/>
      <c r="H659" s="302"/>
      <c r="I659" s="302"/>
      <c r="J659" s="302"/>
      <c r="K659" s="302"/>
      <c r="L659" s="302"/>
      <c r="M659" s="175"/>
      <c r="N659" s="175"/>
      <c r="O659" s="175"/>
      <c r="P659" s="175"/>
      <c r="Q659" s="175"/>
      <c r="R659" s="175"/>
      <c r="S659" s="175"/>
      <c r="T659" s="175"/>
      <c r="U659" s="175"/>
      <c r="V659" s="175"/>
      <c r="W659" s="175"/>
      <c r="X659" s="415"/>
      <c r="Y659" s="175"/>
      <c r="Z659" s="175"/>
      <c r="AA659" s="415"/>
    </row>
    <row r="660" spans="1:27" s="222" customFormat="1" x14ac:dyDescent="0.15">
      <c r="A660" s="199"/>
      <c r="B660" s="199"/>
      <c r="C660" s="199"/>
      <c r="D660" s="302"/>
      <c r="E660" s="303"/>
      <c r="F660" s="302"/>
      <c r="G660" s="302"/>
      <c r="H660" s="302"/>
      <c r="I660" s="302"/>
      <c r="J660" s="302"/>
      <c r="K660" s="302"/>
      <c r="L660" s="302"/>
      <c r="M660" s="175"/>
      <c r="N660" s="175"/>
      <c r="O660" s="175"/>
      <c r="P660" s="175"/>
      <c r="Q660" s="175"/>
      <c r="R660" s="175"/>
      <c r="S660" s="175"/>
      <c r="T660" s="175"/>
      <c r="U660" s="175"/>
      <c r="V660" s="175"/>
      <c r="W660" s="175"/>
      <c r="X660" s="415"/>
      <c r="Y660" s="175"/>
      <c r="Z660" s="175"/>
      <c r="AA660" s="415"/>
    </row>
    <row r="661" spans="1:27" s="222" customFormat="1" x14ac:dyDescent="0.15">
      <c r="A661" s="199"/>
      <c r="B661" s="199"/>
      <c r="C661" s="199"/>
      <c r="D661" s="302"/>
      <c r="E661" s="303"/>
      <c r="F661" s="302"/>
      <c r="G661" s="302"/>
      <c r="H661" s="302"/>
      <c r="I661" s="302"/>
      <c r="J661" s="302"/>
      <c r="K661" s="302"/>
      <c r="L661" s="302"/>
      <c r="M661" s="175"/>
      <c r="N661" s="175"/>
      <c r="O661" s="175"/>
      <c r="P661" s="175"/>
      <c r="Q661" s="175"/>
      <c r="R661" s="175"/>
      <c r="S661" s="175"/>
      <c r="T661" s="175"/>
      <c r="U661" s="175"/>
      <c r="V661" s="175"/>
      <c r="W661" s="175"/>
      <c r="X661" s="415"/>
      <c r="Y661" s="175"/>
      <c r="Z661" s="175"/>
      <c r="AA661" s="415"/>
    </row>
    <row r="662" spans="1:27" s="222" customFormat="1" x14ac:dyDescent="0.15">
      <c r="A662" s="199"/>
      <c r="B662" s="199"/>
      <c r="C662" s="199"/>
      <c r="D662" s="302"/>
      <c r="E662" s="303"/>
      <c r="F662" s="302"/>
      <c r="G662" s="302"/>
      <c r="H662" s="302"/>
      <c r="I662" s="302"/>
      <c r="J662" s="302"/>
      <c r="K662" s="302"/>
      <c r="L662" s="302"/>
      <c r="M662" s="175"/>
      <c r="N662" s="175"/>
      <c r="O662" s="175"/>
      <c r="P662" s="175"/>
      <c r="Q662" s="175"/>
      <c r="R662" s="175"/>
      <c r="S662" s="175"/>
      <c r="T662" s="175"/>
      <c r="U662" s="175"/>
      <c r="V662" s="175"/>
      <c r="W662" s="175"/>
      <c r="X662" s="415"/>
      <c r="Y662" s="175"/>
      <c r="Z662" s="175"/>
      <c r="AA662" s="415"/>
    </row>
    <row r="663" spans="1:27" s="222" customFormat="1" x14ac:dyDescent="0.15">
      <c r="A663" s="199"/>
      <c r="B663" s="199"/>
      <c r="C663" s="199"/>
      <c r="D663" s="302"/>
      <c r="E663" s="303"/>
      <c r="F663" s="302"/>
      <c r="G663" s="302"/>
      <c r="H663" s="302"/>
      <c r="I663" s="302"/>
      <c r="J663" s="302"/>
      <c r="K663" s="302"/>
      <c r="L663" s="302"/>
      <c r="M663" s="175"/>
      <c r="N663" s="175"/>
      <c r="O663" s="175"/>
      <c r="P663" s="175"/>
      <c r="Q663" s="175"/>
      <c r="R663" s="175"/>
      <c r="S663" s="175"/>
      <c r="T663" s="175"/>
      <c r="U663" s="175"/>
      <c r="V663" s="175"/>
      <c r="W663" s="175"/>
      <c r="X663" s="415"/>
      <c r="Y663" s="175"/>
      <c r="Z663" s="175"/>
      <c r="AA663" s="415"/>
    </row>
    <row r="664" spans="1:27" s="222" customFormat="1" x14ac:dyDescent="0.15">
      <c r="A664" s="199"/>
      <c r="B664" s="199"/>
      <c r="C664" s="199"/>
      <c r="D664" s="302"/>
      <c r="E664" s="303"/>
      <c r="F664" s="302"/>
      <c r="G664" s="302"/>
      <c r="H664" s="302"/>
      <c r="I664" s="302"/>
      <c r="J664" s="302"/>
      <c r="K664" s="302"/>
      <c r="L664" s="302"/>
      <c r="M664" s="175"/>
      <c r="N664" s="175"/>
      <c r="O664" s="175"/>
      <c r="P664" s="175"/>
      <c r="Q664" s="175"/>
      <c r="R664" s="175"/>
      <c r="S664" s="175"/>
      <c r="T664" s="175"/>
      <c r="U664" s="175"/>
      <c r="V664" s="175"/>
      <c r="W664" s="175"/>
      <c r="X664" s="415"/>
      <c r="Y664" s="175"/>
      <c r="Z664" s="175"/>
      <c r="AA664" s="415"/>
    </row>
    <row r="665" spans="1:27" s="222" customFormat="1" x14ac:dyDescent="0.15">
      <c r="A665" s="199"/>
      <c r="B665" s="199"/>
      <c r="C665" s="199"/>
      <c r="D665" s="302"/>
      <c r="E665" s="303"/>
      <c r="F665" s="302"/>
      <c r="G665" s="302"/>
      <c r="H665" s="302"/>
      <c r="I665" s="302"/>
      <c r="J665" s="302"/>
      <c r="K665" s="302"/>
      <c r="L665" s="302"/>
      <c r="M665" s="175"/>
      <c r="N665" s="175"/>
      <c r="O665" s="175"/>
      <c r="P665" s="175"/>
      <c r="Q665" s="175"/>
      <c r="R665" s="175"/>
      <c r="S665" s="175"/>
      <c r="T665" s="175"/>
      <c r="U665" s="175"/>
      <c r="V665" s="175"/>
      <c r="W665" s="175"/>
      <c r="X665" s="415"/>
      <c r="Y665" s="175"/>
      <c r="Z665" s="175"/>
      <c r="AA665" s="415"/>
    </row>
    <row r="666" spans="1:27" s="222" customFormat="1" x14ac:dyDescent="0.15">
      <c r="A666" s="199"/>
      <c r="B666" s="199"/>
      <c r="C666" s="199"/>
      <c r="D666" s="302"/>
      <c r="E666" s="303"/>
      <c r="F666" s="302"/>
      <c r="G666" s="302"/>
      <c r="H666" s="302"/>
      <c r="I666" s="302"/>
      <c r="J666" s="302"/>
      <c r="K666" s="302"/>
      <c r="L666" s="302"/>
      <c r="M666" s="175"/>
      <c r="N666" s="175"/>
      <c r="O666" s="175"/>
      <c r="P666" s="175"/>
      <c r="Q666" s="175"/>
      <c r="R666" s="175"/>
      <c r="S666" s="175"/>
      <c r="T666" s="175"/>
      <c r="U666" s="175"/>
      <c r="V666" s="175"/>
      <c r="W666" s="175"/>
      <c r="X666" s="415"/>
      <c r="Y666" s="175"/>
      <c r="Z666" s="175"/>
      <c r="AA666" s="415"/>
    </row>
    <row r="667" spans="1:27" s="222" customFormat="1" x14ac:dyDescent="0.15">
      <c r="A667" s="199"/>
      <c r="B667" s="199"/>
      <c r="C667" s="199"/>
      <c r="D667" s="302"/>
      <c r="E667" s="303"/>
      <c r="F667" s="302"/>
      <c r="G667" s="302"/>
      <c r="H667" s="302"/>
      <c r="I667" s="302"/>
      <c r="J667" s="302"/>
      <c r="K667" s="302"/>
      <c r="L667" s="302"/>
      <c r="M667" s="175"/>
      <c r="N667" s="175"/>
      <c r="O667" s="175"/>
      <c r="P667" s="175"/>
      <c r="Q667" s="175"/>
      <c r="R667" s="175"/>
      <c r="S667" s="175"/>
      <c r="T667" s="175"/>
      <c r="U667" s="175"/>
      <c r="V667" s="175"/>
      <c r="W667" s="175"/>
      <c r="X667" s="415"/>
      <c r="Y667" s="175"/>
      <c r="Z667" s="175"/>
      <c r="AA667" s="415"/>
    </row>
    <row r="668" spans="1:27" s="222" customFormat="1" x14ac:dyDescent="0.15">
      <c r="A668" s="199"/>
      <c r="B668" s="199"/>
      <c r="C668" s="199"/>
      <c r="D668" s="302"/>
      <c r="E668" s="303"/>
      <c r="F668" s="302"/>
      <c r="G668" s="302"/>
      <c r="H668" s="302"/>
      <c r="I668" s="302"/>
      <c r="J668" s="302"/>
      <c r="K668" s="302"/>
      <c r="L668" s="302"/>
      <c r="M668" s="175"/>
      <c r="N668" s="175"/>
      <c r="O668" s="175"/>
      <c r="P668" s="175"/>
      <c r="Q668" s="175"/>
      <c r="R668" s="175"/>
      <c r="S668" s="175"/>
      <c r="T668" s="175"/>
      <c r="U668" s="175"/>
      <c r="V668" s="175"/>
      <c r="W668" s="175"/>
      <c r="X668" s="415"/>
      <c r="Y668" s="175"/>
      <c r="Z668" s="175"/>
      <c r="AA668" s="415"/>
    </row>
    <row r="669" spans="1:27" s="222" customFormat="1" x14ac:dyDescent="0.15">
      <c r="A669" s="199"/>
      <c r="B669" s="199"/>
      <c r="C669" s="199"/>
      <c r="D669" s="302"/>
      <c r="E669" s="303"/>
      <c r="F669" s="302"/>
      <c r="G669" s="302"/>
      <c r="H669" s="302"/>
      <c r="I669" s="302"/>
      <c r="J669" s="302"/>
      <c r="K669" s="302"/>
      <c r="L669" s="302"/>
      <c r="M669" s="175"/>
      <c r="N669" s="175"/>
      <c r="O669" s="175"/>
      <c r="P669" s="175"/>
      <c r="Q669" s="175"/>
      <c r="R669" s="175"/>
      <c r="S669" s="175"/>
      <c r="T669" s="175"/>
      <c r="U669" s="175"/>
      <c r="V669" s="175"/>
      <c r="W669" s="175"/>
      <c r="X669" s="415"/>
      <c r="Y669" s="175"/>
      <c r="Z669" s="175"/>
      <c r="AA669" s="415"/>
    </row>
    <row r="670" spans="1:27" s="222" customFormat="1" x14ac:dyDescent="0.15">
      <c r="A670" s="199"/>
      <c r="B670" s="199"/>
      <c r="C670" s="199"/>
      <c r="D670" s="302"/>
      <c r="E670" s="303"/>
      <c r="F670" s="302"/>
      <c r="G670" s="302"/>
      <c r="H670" s="302"/>
      <c r="I670" s="302"/>
      <c r="J670" s="302"/>
      <c r="K670" s="302"/>
      <c r="L670" s="302"/>
      <c r="M670" s="175"/>
      <c r="N670" s="175"/>
      <c r="O670" s="175"/>
      <c r="P670" s="175"/>
      <c r="Q670" s="175"/>
      <c r="R670" s="175"/>
      <c r="S670" s="175"/>
      <c r="T670" s="175"/>
      <c r="U670" s="175"/>
      <c r="V670" s="175"/>
      <c r="W670" s="175"/>
      <c r="X670" s="415"/>
      <c r="Y670" s="175"/>
      <c r="Z670" s="175"/>
      <c r="AA670" s="415"/>
    </row>
    <row r="671" spans="1:27" s="222" customFormat="1" x14ac:dyDescent="0.15">
      <c r="A671" s="199"/>
      <c r="B671" s="199"/>
      <c r="C671" s="199"/>
      <c r="D671" s="302"/>
      <c r="E671" s="303"/>
      <c r="F671" s="302"/>
      <c r="G671" s="302"/>
      <c r="H671" s="302"/>
      <c r="I671" s="302"/>
      <c r="J671" s="302"/>
      <c r="K671" s="302"/>
      <c r="L671" s="302"/>
      <c r="M671" s="175"/>
      <c r="N671" s="175"/>
      <c r="O671" s="175"/>
      <c r="P671" s="175"/>
      <c r="Q671" s="175"/>
      <c r="R671" s="175"/>
      <c r="S671" s="175"/>
      <c r="T671" s="175"/>
      <c r="U671" s="175"/>
      <c r="V671" s="175"/>
      <c r="W671" s="175"/>
      <c r="X671" s="415"/>
      <c r="Y671" s="175"/>
      <c r="Z671" s="175"/>
      <c r="AA671" s="415"/>
    </row>
    <row r="672" spans="1:27" s="222" customFormat="1" x14ac:dyDescent="0.15">
      <c r="A672" s="199"/>
      <c r="B672" s="199"/>
      <c r="C672" s="199"/>
      <c r="D672" s="302"/>
      <c r="E672" s="303"/>
      <c r="F672" s="302"/>
      <c r="G672" s="302"/>
      <c r="H672" s="302"/>
      <c r="I672" s="302"/>
      <c r="J672" s="302"/>
      <c r="K672" s="302"/>
      <c r="L672" s="302"/>
      <c r="M672" s="175"/>
      <c r="N672" s="175"/>
      <c r="O672" s="175"/>
      <c r="P672" s="175"/>
      <c r="Q672" s="175"/>
      <c r="R672" s="175"/>
      <c r="S672" s="175"/>
      <c r="T672" s="175"/>
      <c r="U672" s="175"/>
      <c r="V672" s="175"/>
      <c r="W672" s="175"/>
      <c r="X672" s="415"/>
      <c r="Y672" s="175"/>
      <c r="Z672" s="175"/>
      <c r="AA672" s="415"/>
    </row>
    <row r="673" spans="1:27" s="222" customFormat="1" x14ac:dyDescent="0.15">
      <c r="A673" s="199"/>
      <c r="B673" s="199"/>
      <c r="C673" s="199"/>
      <c r="D673" s="302"/>
      <c r="E673" s="303"/>
      <c r="F673" s="302"/>
      <c r="G673" s="302"/>
      <c r="H673" s="302"/>
      <c r="I673" s="302"/>
      <c r="J673" s="302"/>
      <c r="K673" s="302"/>
      <c r="L673" s="302"/>
      <c r="M673" s="175"/>
      <c r="N673" s="175"/>
      <c r="O673" s="175"/>
      <c r="P673" s="175"/>
      <c r="Q673" s="175"/>
      <c r="R673" s="175"/>
      <c r="S673" s="175"/>
      <c r="T673" s="175"/>
      <c r="U673" s="175"/>
      <c r="V673" s="175"/>
      <c r="W673" s="175"/>
      <c r="X673" s="415"/>
      <c r="Y673" s="175"/>
      <c r="Z673" s="175"/>
      <c r="AA673" s="415"/>
    </row>
    <row r="674" spans="1:27" s="222" customFormat="1" x14ac:dyDescent="0.15">
      <c r="A674" s="199"/>
      <c r="B674" s="199"/>
      <c r="C674" s="199"/>
      <c r="D674" s="302"/>
      <c r="E674" s="303"/>
      <c r="F674" s="302"/>
      <c r="G674" s="302"/>
      <c r="H674" s="302"/>
      <c r="I674" s="302"/>
      <c r="J674" s="302"/>
      <c r="K674" s="302"/>
      <c r="L674" s="302"/>
      <c r="M674" s="175"/>
      <c r="N674" s="175"/>
      <c r="O674" s="175"/>
      <c r="P674" s="175"/>
      <c r="Q674" s="175"/>
      <c r="R674" s="175"/>
      <c r="S674" s="175"/>
      <c r="T674" s="175"/>
      <c r="U674" s="175"/>
      <c r="V674" s="175"/>
      <c r="W674" s="175"/>
      <c r="X674" s="415"/>
      <c r="Y674" s="175"/>
      <c r="Z674" s="175"/>
      <c r="AA674" s="415"/>
    </row>
    <row r="675" spans="1:27" s="222" customFormat="1" x14ac:dyDescent="0.15">
      <c r="A675" s="199"/>
      <c r="B675" s="199"/>
      <c r="C675" s="199"/>
      <c r="D675" s="302"/>
      <c r="E675" s="303"/>
      <c r="F675" s="302"/>
      <c r="G675" s="302"/>
      <c r="H675" s="302"/>
      <c r="I675" s="302"/>
      <c r="J675" s="302"/>
      <c r="K675" s="302"/>
      <c r="L675" s="302"/>
      <c r="M675" s="175"/>
      <c r="N675" s="175"/>
      <c r="O675" s="175"/>
      <c r="P675" s="175"/>
      <c r="Q675" s="175"/>
      <c r="R675" s="175"/>
      <c r="S675" s="175"/>
      <c r="T675" s="175"/>
      <c r="U675" s="175"/>
      <c r="V675" s="175"/>
      <c r="W675" s="175"/>
      <c r="X675" s="415"/>
      <c r="Y675" s="175"/>
      <c r="Z675" s="175"/>
      <c r="AA675" s="415"/>
    </row>
    <row r="676" spans="1:27" s="222" customFormat="1" x14ac:dyDescent="0.15">
      <c r="A676" s="199"/>
      <c r="B676" s="199"/>
      <c r="C676" s="199"/>
      <c r="D676" s="302"/>
      <c r="E676" s="303"/>
      <c r="F676" s="302"/>
      <c r="G676" s="302"/>
      <c r="H676" s="302"/>
      <c r="I676" s="302"/>
      <c r="J676" s="302"/>
      <c r="K676" s="302"/>
      <c r="L676" s="302"/>
      <c r="M676" s="175"/>
      <c r="N676" s="175"/>
      <c r="O676" s="175"/>
      <c r="P676" s="175"/>
      <c r="Q676" s="175"/>
      <c r="R676" s="175"/>
      <c r="S676" s="175"/>
      <c r="T676" s="175"/>
      <c r="U676" s="175"/>
      <c r="V676" s="175"/>
      <c r="W676" s="175"/>
      <c r="X676" s="415"/>
      <c r="Y676" s="175"/>
      <c r="Z676" s="175"/>
      <c r="AA676" s="415"/>
    </row>
    <row r="677" spans="1:27" s="222" customFormat="1" x14ac:dyDescent="0.15">
      <c r="A677" s="199"/>
      <c r="B677" s="199"/>
      <c r="C677" s="199"/>
      <c r="D677" s="302"/>
      <c r="E677" s="303"/>
      <c r="F677" s="302"/>
      <c r="G677" s="302"/>
      <c r="H677" s="302"/>
      <c r="I677" s="302"/>
      <c r="J677" s="302"/>
      <c r="K677" s="302"/>
      <c r="L677" s="302"/>
      <c r="M677" s="175"/>
      <c r="N677" s="175"/>
      <c r="O677" s="175"/>
      <c r="P677" s="175"/>
      <c r="Q677" s="175"/>
      <c r="R677" s="175"/>
      <c r="S677" s="175"/>
      <c r="T677" s="175"/>
      <c r="U677" s="175"/>
      <c r="V677" s="175"/>
      <c r="W677" s="175"/>
      <c r="X677" s="415"/>
      <c r="Y677" s="175"/>
      <c r="Z677" s="175"/>
      <c r="AA677" s="415"/>
    </row>
    <row r="678" spans="1:27" s="222" customFormat="1" x14ac:dyDescent="0.15">
      <c r="A678" s="199"/>
      <c r="B678" s="199"/>
      <c r="C678" s="199"/>
      <c r="D678" s="302"/>
      <c r="E678" s="303"/>
      <c r="F678" s="302"/>
      <c r="G678" s="302"/>
      <c r="H678" s="302"/>
      <c r="I678" s="302"/>
      <c r="J678" s="302"/>
      <c r="K678" s="302"/>
      <c r="L678" s="302"/>
      <c r="M678" s="175"/>
      <c r="N678" s="175"/>
      <c r="O678" s="175"/>
      <c r="P678" s="175"/>
      <c r="Q678" s="175"/>
      <c r="R678" s="175"/>
      <c r="S678" s="175"/>
      <c r="T678" s="175"/>
      <c r="U678" s="175"/>
      <c r="V678" s="175"/>
      <c r="W678" s="175"/>
      <c r="X678" s="415"/>
      <c r="Y678" s="175"/>
      <c r="Z678" s="175"/>
      <c r="AA678" s="415"/>
    </row>
    <row r="679" spans="1:27" s="222" customFormat="1" x14ac:dyDescent="0.15">
      <c r="A679" s="199"/>
      <c r="B679" s="199"/>
      <c r="C679" s="199"/>
      <c r="D679" s="302"/>
      <c r="E679" s="303"/>
      <c r="F679" s="302"/>
      <c r="G679" s="302"/>
      <c r="H679" s="302"/>
      <c r="I679" s="302"/>
      <c r="J679" s="302"/>
      <c r="K679" s="302"/>
      <c r="L679" s="302"/>
      <c r="M679" s="175"/>
      <c r="N679" s="175"/>
      <c r="O679" s="175"/>
      <c r="P679" s="175"/>
      <c r="Q679" s="175"/>
      <c r="R679" s="175"/>
      <c r="S679" s="175"/>
      <c r="T679" s="175"/>
      <c r="U679" s="175"/>
      <c r="V679" s="175"/>
      <c r="W679" s="175"/>
      <c r="X679" s="415"/>
      <c r="Y679" s="175"/>
      <c r="Z679" s="175"/>
      <c r="AA679" s="415"/>
    </row>
    <row r="680" spans="1:27" s="222" customFormat="1" x14ac:dyDescent="0.15">
      <c r="A680" s="199"/>
      <c r="B680" s="199"/>
      <c r="C680" s="199"/>
      <c r="D680" s="302"/>
      <c r="E680" s="303"/>
      <c r="F680" s="302"/>
      <c r="G680" s="302"/>
      <c r="H680" s="302"/>
      <c r="I680" s="302"/>
      <c r="J680" s="302"/>
      <c r="K680" s="302"/>
      <c r="L680" s="302"/>
      <c r="M680" s="175"/>
      <c r="N680" s="175"/>
      <c r="O680" s="175"/>
      <c r="P680" s="175"/>
      <c r="Q680" s="175"/>
      <c r="R680" s="175"/>
      <c r="S680" s="175"/>
      <c r="T680" s="175"/>
      <c r="U680" s="175"/>
      <c r="V680" s="175"/>
      <c r="W680" s="175"/>
      <c r="X680" s="415"/>
      <c r="Y680" s="175"/>
      <c r="Z680" s="175"/>
      <c r="AA680" s="415"/>
    </row>
    <row r="681" spans="1:27" s="222" customFormat="1" x14ac:dyDescent="0.15">
      <c r="A681" s="199"/>
      <c r="B681" s="199"/>
      <c r="C681" s="199"/>
      <c r="D681" s="302"/>
      <c r="E681" s="303"/>
      <c r="F681" s="302"/>
      <c r="G681" s="302"/>
      <c r="H681" s="302"/>
      <c r="I681" s="302"/>
      <c r="J681" s="302"/>
      <c r="K681" s="302"/>
      <c r="L681" s="302"/>
      <c r="M681" s="175"/>
      <c r="N681" s="175"/>
      <c r="O681" s="175"/>
      <c r="P681" s="175"/>
      <c r="Q681" s="175"/>
      <c r="R681" s="175"/>
      <c r="S681" s="175"/>
      <c r="T681" s="175"/>
      <c r="U681" s="175"/>
      <c r="V681" s="175"/>
      <c r="W681" s="175"/>
      <c r="X681" s="415"/>
      <c r="Y681" s="175"/>
      <c r="Z681" s="175"/>
      <c r="AA681" s="415"/>
    </row>
    <row r="682" spans="1:27" s="222" customFormat="1" x14ac:dyDescent="0.15">
      <c r="A682" s="199"/>
      <c r="B682" s="199"/>
      <c r="C682" s="199"/>
      <c r="D682" s="302"/>
      <c r="E682" s="303"/>
      <c r="F682" s="302"/>
      <c r="G682" s="302"/>
      <c r="H682" s="302"/>
      <c r="I682" s="302"/>
      <c r="J682" s="302"/>
      <c r="K682" s="302"/>
      <c r="L682" s="302"/>
      <c r="M682" s="175"/>
      <c r="N682" s="175"/>
      <c r="O682" s="175"/>
      <c r="P682" s="175"/>
      <c r="Q682" s="175"/>
      <c r="R682" s="175"/>
      <c r="S682" s="175"/>
      <c r="T682" s="175"/>
      <c r="U682" s="175"/>
      <c r="V682" s="175"/>
      <c r="W682" s="175"/>
      <c r="X682" s="415"/>
      <c r="Y682" s="175"/>
      <c r="Z682" s="175"/>
      <c r="AA682" s="415"/>
    </row>
    <row r="683" spans="1:27" s="222" customFormat="1" x14ac:dyDescent="0.15">
      <c r="A683" s="199"/>
      <c r="B683" s="199"/>
      <c r="C683" s="199"/>
      <c r="D683" s="302"/>
      <c r="E683" s="303"/>
      <c r="F683" s="302"/>
      <c r="G683" s="302"/>
      <c r="H683" s="302"/>
      <c r="I683" s="302"/>
      <c r="J683" s="302"/>
      <c r="K683" s="302"/>
      <c r="L683" s="302"/>
      <c r="M683" s="175"/>
      <c r="N683" s="175"/>
      <c r="O683" s="175"/>
      <c r="P683" s="175"/>
      <c r="Q683" s="175"/>
      <c r="R683" s="175"/>
      <c r="S683" s="175"/>
      <c r="T683" s="175"/>
      <c r="U683" s="175"/>
      <c r="V683" s="175"/>
      <c r="W683" s="175"/>
      <c r="X683" s="415"/>
      <c r="Y683" s="175"/>
      <c r="Z683" s="175"/>
      <c r="AA683" s="415"/>
    </row>
    <row r="684" spans="1:27" s="222" customFormat="1" x14ac:dyDescent="0.15">
      <c r="A684" s="199"/>
      <c r="B684" s="199"/>
      <c r="C684" s="199"/>
      <c r="D684" s="302"/>
      <c r="E684" s="303"/>
      <c r="F684" s="302"/>
      <c r="G684" s="302"/>
      <c r="H684" s="302"/>
      <c r="I684" s="302"/>
      <c r="J684" s="302"/>
      <c r="K684" s="302"/>
      <c r="L684" s="302"/>
      <c r="M684" s="175"/>
      <c r="N684" s="175"/>
      <c r="O684" s="175"/>
      <c r="P684" s="175"/>
      <c r="Q684" s="175"/>
      <c r="R684" s="175"/>
      <c r="S684" s="175"/>
      <c r="T684" s="175"/>
      <c r="U684" s="175"/>
      <c r="V684" s="175"/>
      <c r="W684" s="175"/>
      <c r="X684" s="415"/>
      <c r="Y684" s="175"/>
      <c r="Z684" s="175"/>
      <c r="AA684" s="415"/>
    </row>
    <row r="685" spans="1:27" s="222" customFormat="1" x14ac:dyDescent="0.15">
      <c r="A685" s="199"/>
      <c r="B685" s="199"/>
      <c r="C685" s="199"/>
      <c r="D685" s="302"/>
      <c r="E685" s="303"/>
      <c r="F685" s="302"/>
      <c r="G685" s="302"/>
      <c r="H685" s="302"/>
      <c r="I685" s="302"/>
      <c r="J685" s="302"/>
      <c r="K685" s="302"/>
      <c r="L685" s="302"/>
      <c r="M685" s="175"/>
      <c r="N685" s="175"/>
      <c r="O685" s="175"/>
      <c r="P685" s="175"/>
      <c r="Q685" s="175"/>
      <c r="R685" s="175"/>
      <c r="S685" s="175"/>
      <c r="T685" s="175"/>
      <c r="U685" s="175"/>
      <c r="V685" s="175"/>
      <c r="W685" s="175"/>
      <c r="X685" s="415"/>
      <c r="Y685" s="175"/>
      <c r="Z685" s="175"/>
      <c r="AA685" s="415"/>
    </row>
    <row r="686" spans="1:27" s="222" customFormat="1" x14ac:dyDescent="0.15">
      <c r="A686" s="199"/>
      <c r="B686" s="199"/>
      <c r="C686" s="199"/>
      <c r="D686" s="302"/>
      <c r="E686" s="303"/>
      <c r="F686" s="302"/>
      <c r="G686" s="302"/>
      <c r="H686" s="302"/>
      <c r="I686" s="302"/>
      <c r="J686" s="302"/>
      <c r="K686" s="302"/>
      <c r="L686" s="302"/>
      <c r="M686" s="175"/>
      <c r="N686" s="175"/>
      <c r="O686" s="175"/>
      <c r="P686" s="175"/>
      <c r="Q686" s="175"/>
      <c r="R686" s="175"/>
      <c r="S686" s="175"/>
      <c r="T686" s="175"/>
      <c r="U686" s="175"/>
      <c r="V686" s="175"/>
      <c r="W686" s="175"/>
      <c r="X686" s="415"/>
      <c r="Y686" s="175"/>
      <c r="Z686" s="175"/>
      <c r="AA686" s="415"/>
    </row>
    <row r="687" spans="1:27" s="222" customFormat="1" x14ac:dyDescent="0.15">
      <c r="A687" s="199"/>
      <c r="B687" s="199"/>
      <c r="C687" s="199"/>
      <c r="D687" s="302"/>
      <c r="E687" s="303"/>
      <c r="F687" s="302"/>
      <c r="G687" s="302"/>
      <c r="H687" s="302"/>
      <c r="I687" s="302"/>
      <c r="J687" s="302"/>
      <c r="K687" s="302"/>
      <c r="L687" s="302"/>
      <c r="M687" s="175"/>
      <c r="N687" s="175"/>
      <c r="O687" s="175"/>
      <c r="P687" s="175"/>
      <c r="Q687" s="175"/>
      <c r="R687" s="175"/>
      <c r="S687" s="175"/>
      <c r="T687" s="175"/>
      <c r="U687" s="175"/>
      <c r="V687" s="175"/>
      <c r="W687" s="175"/>
      <c r="X687" s="415"/>
      <c r="Y687" s="175"/>
      <c r="Z687" s="175"/>
      <c r="AA687" s="415"/>
    </row>
    <row r="688" spans="1:27" s="222" customFormat="1" x14ac:dyDescent="0.15">
      <c r="A688" s="199"/>
      <c r="B688" s="199"/>
      <c r="C688" s="199"/>
      <c r="D688" s="302"/>
      <c r="E688" s="303"/>
      <c r="F688" s="302"/>
      <c r="G688" s="302"/>
      <c r="H688" s="302"/>
      <c r="I688" s="302"/>
      <c r="J688" s="302"/>
      <c r="K688" s="302"/>
      <c r="L688" s="302"/>
      <c r="M688" s="175"/>
      <c r="N688" s="175"/>
      <c r="O688" s="175"/>
      <c r="P688" s="175"/>
      <c r="Q688" s="175"/>
      <c r="R688" s="175"/>
      <c r="S688" s="175"/>
      <c r="T688" s="175"/>
      <c r="U688" s="175"/>
      <c r="V688" s="175"/>
      <c r="W688" s="175"/>
      <c r="X688" s="415"/>
      <c r="Y688" s="175"/>
      <c r="Z688" s="175"/>
      <c r="AA688" s="415"/>
    </row>
    <row r="689" spans="1:27" s="222" customFormat="1" x14ac:dyDescent="0.15">
      <c r="A689" s="199"/>
      <c r="B689" s="199"/>
      <c r="C689" s="199"/>
      <c r="D689" s="302"/>
      <c r="E689" s="303"/>
      <c r="F689" s="302"/>
      <c r="G689" s="302"/>
      <c r="H689" s="302"/>
      <c r="I689" s="302"/>
      <c r="J689" s="302"/>
      <c r="K689" s="302"/>
      <c r="L689" s="302"/>
      <c r="M689" s="175"/>
      <c r="N689" s="175"/>
      <c r="O689" s="175"/>
      <c r="P689" s="175"/>
      <c r="Q689" s="175"/>
      <c r="R689" s="175"/>
      <c r="S689" s="175"/>
      <c r="T689" s="175"/>
      <c r="U689" s="175"/>
      <c r="V689" s="175"/>
      <c r="W689" s="175"/>
      <c r="X689" s="415"/>
      <c r="Y689" s="175"/>
      <c r="Z689" s="175"/>
      <c r="AA689" s="415"/>
    </row>
    <row r="690" spans="1:27" s="222" customFormat="1" x14ac:dyDescent="0.15">
      <c r="A690" s="199"/>
      <c r="B690" s="199"/>
      <c r="C690" s="199"/>
      <c r="D690" s="302"/>
      <c r="E690" s="303"/>
      <c r="F690" s="302"/>
      <c r="G690" s="302"/>
      <c r="H690" s="302"/>
      <c r="I690" s="302"/>
      <c r="J690" s="302"/>
      <c r="K690" s="302"/>
      <c r="L690" s="302"/>
      <c r="M690" s="175"/>
      <c r="N690" s="175"/>
      <c r="O690" s="175"/>
      <c r="P690" s="175"/>
      <c r="Q690" s="175"/>
      <c r="R690" s="175"/>
      <c r="S690" s="175"/>
      <c r="T690" s="175"/>
      <c r="U690" s="175"/>
      <c r="V690" s="175"/>
      <c r="W690" s="175"/>
      <c r="X690" s="415"/>
      <c r="Y690" s="175"/>
      <c r="Z690" s="175"/>
      <c r="AA690" s="415"/>
    </row>
    <row r="691" spans="1:27" s="222" customFormat="1" x14ac:dyDescent="0.15">
      <c r="A691" s="199"/>
      <c r="B691" s="199"/>
      <c r="C691" s="199"/>
      <c r="D691" s="302"/>
      <c r="E691" s="303"/>
      <c r="F691" s="302"/>
      <c r="G691" s="302"/>
      <c r="H691" s="302"/>
      <c r="I691" s="302"/>
      <c r="J691" s="302"/>
      <c r="K691" s="302"/>
      <c r="L691" s="302"/>
      <c r="M691" s="175"/>
      <c r="N691" s="175"/>
      <c r="O691" s="175"/>
      <c r="P691" s="175"/>
      <c r="Q691" s="175"/>
      <c r="R691" s="175"/>
      <c r="S691" s="175"/>
      <c r="T691" s="175"/>
      <c r="U691" s="175"/>
      <c r="V691" s="175"/>
      <c r="W691" s="175"/>
      <c r="X691" s="415"/>
      <c r="Y691" s="175"/>
      <c r="Z691" s="175"/>
      <c r="AA691" s="415"/>
    </row>
    <row r="692" spans="1:27" s="222" customFormat="1" x14ac:dyDescent="0.15">
      <c r="A692" s="199"/>
      <c r="B692" s="199"/>
      <c r="C692" s="199"/>
      <c r="D692" s="302"/>
      <c r="E692" s="303"/>
      <c r="F692" s="302"/>
      <c r="G692" s="302"/>
      <c r="H692" s="302"/>
      <c r="I692" s="302"/>
      <c r="J692" s="302"/>
      <c r="K692" s="302"/>
      <c r="L692" s="302"/>
      <c r="M692" s="175"/>
      <c r="N692" s="175"/>
      <c r="O692" s="175"/>
      <c r="P692" s="175"/>
      <c r="Q692" s="175"/>
      <c r="R692" s="175"/>
      <c r="S692" s="175"/>
      <c r="T692" s="175"/>
      <c r="U692" s="175"/>
      <c r="V692" s="175"/>
      <c r="W692" s="175"/>
      <c r="X692" s="415"/>
      <c r="Y692" s="175"/>
      <c r="Z692" s="175"/>
      <c r="AA692" s="415"/>
    </row>
    <row r="693" spans="1:27" s="222" customFormat="1" x14ac:dyDescent="0.15">
      <c r="A693" s="199"/>
      <c r="B693" s="199"/>
      <c r="C693" s="199"/>
      <c r="D693" s="302"/>
      <c r="E693" s="303"/>
      <c r="F693" s="302"/>
      <c r="G693" s="302"/>
      <c r="H693" s="302"/>
      <c r="I693" s="302"/>
      <c r="J693" s="302"/>
      <c r="K693" s="302"/>
      <c r="L693" s="302"/>
      <c r="M693" s="175"/>
      <c r="N693" s="175"/>
      <c r="O693" s="175"/>
      <c r="P693" s="175"/>
      <c r="Q693" s="175"/>
      <c r="R693" s="175"/>
      <c r="S693" s="175"/>
      <c r="T693" s="175"/>
      <c r="U693" s="175"/>
      <c r="V693" s="175"/>
      <c r="W693" s="175"/>
      <c r="X693" s="415"/>
      <c r="Y693" s="175"/>
      <c r="Z693" s="175"/>
      <c r="AA693" s="415"/>
    </row>
    <row r="694" spans="1:27" s="222" customFormat="1" x14ac:dyDescent="0.15">
      <c r="A694" s="199"/>
      <c r="B694" s="199"/>
      <c r="C694" s="199"/>
      <c r="D694" s="302"/>
      <c r="E694" s="303"/>
      <c r="F694" s="302"/>
      <c r="G694" s="302"/>
      <c r="H694" s="302"/>
      <c r="I694" s="302"/>
      <c r="J694" s="302"/>
      <c r="K694" s="302"/>
      <c r="L694" s="302"/>
      <c r="M694" s="175"/>
      <c r="N694" s="175"/>
      <c r="O694" s="175"/>
      <c r="P694" s="175"/>
      <c r="Q694" s="175"/>
      <c r="R694" s="175"/>
      <c r="S694" s="175"/>
      <c r="T694" s="175"/>
      <c r="U694" s="175"/>
      <c r="V694" s="175"/>
      <c r="W694" s="175"/>
      <c r="X694" s="415"/>
      <c r="Y694" s="175"/>
      <c r="Z694" s="175"/>
      <c r="AA694" s="415"/>
    </row>
    <row r="695" spans="1:27" s="222" customFormat="1" x14ac:dyDescent="0.15">
      <c r="A695" s="199"/>
      <c r="B695" s="199"/>
      <c r="C695" s="199"/>
      <c r="D695" s="302"/>
      <c r="E695" s="303"/>
      <c r="F695" s="302"/>
      <c r="G695" s="302"/>
      <c r="H695" s="302"/>
      <c r="I695" s="302"/>
      <c r="J695" s="302"/>
      <c r="K695" s="302"/>
      <c r="L695" s="302"/>
      <c r="M695" s="175"/>
      <c r="N695" s="175"/>
      <c r="O695" s="175"/>
      <c r="P695" s="175"/>
      <c r="Q695" s="175"/>
      <c r="R695" s="175"/>
      <c r="S695" s="175"/>
      <c r="T695" s="175"/>
      <c r="U695" s="175"/>
      <c r="V695" s="175"/>
      <c r="W695" s="175"/>
      <c r="X695" s="415"/>
      <c r="Y695" s="175"/>
      <c r="Z695" s="175"/>
      <c r="AA695" s="415"/>
    </row>
    <row r="696" spans="1:27" s="222" customFormat="1" x14ac:dyDescent="0.15">
      <c r="A696" s="199"/>
      <c r="B696" s="199"/>
      <c r="C696" s="199"/>
      <c r="D696" s="302"/>
      <c r="E696" s="303"/>
      <c r="F696" s="302"/>
      <c r="G696" s="302"/>
      <c r="H696" s="302"/>
      <c r="I696" s="302"/>
      <c r="J696" s="302"/>
      <c r="K696" s="302"/>
      <c r="L696" s="302"/>
      <c r="M696" s="175"/>
      <c r="N696" s="175"/>
      <c r="O696" s="175"/>
      <c r="P696" s="175"/>
      <c r="Q696" s="175"/>
      <c r="R696" s="175"/>
      <c r="S696" s="175"/>
      <c r="T696" s="175"/>
      <c r="U696" s="175"/>
      <c r="V696" s="175"/>
      <c r="W696" s="175"/>
      <c r="X696" s="415"/>
      <c r="Y696" s="175"/>
      <c r="Z696" s="175"/>
      <c r="AA696" s="415"/>
    </row>
    <row r="697" spans="1:27" s="222" customFormat="1" x14ac:dyDescent="0.15">
      <c r="A697" s="199"/>
      <c r="B697" s="199"/>
      <c r="C697" s="199"/>
      <c r="D697" s="302"/>
      <c r="E697" s="303"/>
      <c r="F697" s="302"/>
      <c r="G697" s="302"/>
      <c r="H697" s="302"/>
      <c r="I697" s="302"/>
      <c r="J697" s="302"/>
      <c r="K697" s="302"/>
      <c r="L697" s="302"/>
      <c r="M697" s="175"/>
      <c r="N697" s="175"/>
      <c r="O697" s="175"/>
      <c r="P697" s="175"/>
      <c r="Q697" s="175"/>
      <c r="R697" s="175"/>
      <c r="S697" s="175"/>
      <c r="T697" s="175"/>
      <c r="U697" s="175"/>
      <c r="V697" s="175"/>
      <c r="W697" s="175"/>
      <c r="X697" s="415"/>
      <c r="Y697" s="175"/>
      <c r="Z697" s="175"/>
      <c r="AA697" s="415"/>
    </row>
    <row r="698" spans="1:27" s="222" customFormat="1" x14ac:dyDescent="0.15">
      <c r="A698" s="199"/>
      <c r="B698" s="199"/>
      <c r="C698" s="199"/>
      <c r="D698" s="302"/>
      <c r="E698" s="303"/>
      <c r="F698" s="302"/>
      <c r="G698" s="302"/>
      <c r="H698" s="302"/>
      <c r="I698" s="302"/>
      <c r="J698" s="302"/>
      <c r="K698" s="302"/>
      <c r="L698" s="302"/>
      <c r="M698" s="175"/>
      <c r="N698" s="175"/>
      <c r="O698" s="175"/>
      <c r="P698" s="175"/>
      <c r="Q698" s="175"/>
      <c r="R698" s="175"/>
      <c r="S698" s="175"/>
      <c r="T698" s="175"/>
      <c r="U698" s="175"/>
      <c r="V698" s="175"/>
      <c r="W698" s="175"/>
      <c r="X698" s="415"/>
      <c r="Y698" s="175"/>
      <c r="Z698" s="175"/>
      <c r="AA698" s="415"/>
    </row>
    <row r="699" spans="1:27" s="222" customFormat="1" x14ac:dyDescent="0.15">
      <c r="A699" s="199"/>
      <c r="B699" s="199"/>
      <c r="C699" s="199"/>
      <c r="D699" s="302"/>
      <c r="E699" s="303"/>
      <c r="F699" s="302"/>
      <c r="G699" s="302"/>
      <c r="H699" s="302"/>
      <c r="I699" s="302"/>
      <c r="J699" s="302"/>
      <c r="K699" s="302"/>
      <c r="L699" s="302"/>
      <c r="M699" s="175"/>
      <c r="N699" s="175"/>
      <c r="O699" s="175"/>
      <c r="P699" s="175"/>
      <c r="Q699" s="175"/>
      <c r="R699" s="175"/>
      <c r="S699" s="175"/>
      <c r="T699" s="175"/>
      <c r="U699" s="175"/>
      <c r="V699" s="175"/>
      <c r="W699" s="175"/>
      <c r="X699" s="415"/>
      <c r="Y699" s="175"/>
      <c r="Z699" s="175"/>
      <c r="AA699" s="415"/>
    </row>
    <row r="700" spans="1:27" s="222" customFormat="1" x14ac:dyDescent="0.15">
      <c r="A700" s="199"/>
      <c r="B700" s="199"/>
      <c r="C700" s="199"/>
      <c r="D700" s="302"/>
      <c r="E700" s="303"/>
      <c r="F700" s="302"/>
      <c r="G700" s="302"/>
      <c r="H700" s="302"/>
      <c r="I700" s="302"/>
      <c r="J700" s="302"/>
      <c r="K700" s="302"/>
      <c r="L700" s="302"/>
      <c r="M700" s="175"/>
      <c r="N700" s="175"/>
      <c r="O700" s="175"/>
      <c r="P700" s="175"/>
      <c r="Q700" s="175"/>
      <c r="R700" s="175"/>
      <c r="S700" s="175"/>
      <c r="T700" s="175"/>
      <c r="U700" s="175"/>
      <c r="V700" s="175"/>
      <c r="W700" s="175"/>
      <c r="X700" s="415"/>
      <c r="Y700" s="175"/>
      <c r="Z700" s="175"/>
      <c r="AA700" s="415"/>
    </row>
    <row r="701" spans="1:27" s="222" customFormat="1" x14ac:dyDescent="0.15">
      <c r="A701" s="199"/>
      <c r="B701" s="199"/>
      <c r="C701" s="199"/>
      <c r="D701" s="302"/>
      <c r="E701" s="303"/>
      <c r="F701" s="302"/>
      <c r="G701" s="302"/>
      <c r="H701" s="302"/>
      <c r="I701" s="302"/>
      <c r="J701" s="302"/>
      <c r="K701" s="302"/>
      <c r="L701" s="302"/>
      <c r="M701" s="175"/>
      <c r="N701" s="175"/>
      <c r="O701" s="175"/>
      <c r="P701" s="175"/>
      <c r="Q701" s="175"/>
      <c r="R701" s="175"/>
      <c r="S701" s="175"/>
      <c r="T701" s="175"/>
      <c r="U701" s="175"/>
      <c r="V701" s="175"/>
      <c r="W701" s="175"/>
      <c r="X701" s="415"/>
      <c r="Y701" s="175"/>
      <c r="Z701" s="175"/>
      <c r="AA701" s="415"/>
    </row>
    <row r="702" spans="1:27" s="222" customFormat="1" x14ac:dyDescent="0.15">
      <c r="A702" s="199"/>
      <c r="B702" s="199"/>
      <c r="C702" s="199"/>
      <c r="D702" s="302"/>
      <c r="E702" s="303"/>
      <c r="F702" s="302"/>
      <c r="G702" s="302"/>
      <c r="H702" s="302"/>
      <c r="I702" s="302"/>
      <c r="J702" s="302"/>
      <c r="K702" s="302"/>
      <c r="L702" s="302"/>
      <c r="M702" s="175"/>
      <c r="N702" s="175"/>
      <c r="O702" s="175"/>
      <c r="P702" s="175"/>
      <c r="Q702" s="175"/>
      <c r="R702" s="175"/>
      <c r="S702" s="175"/>
      <c r="T702" s="175"/>
      <c r="U702" s="175"/>
      <c r="V702" s="175"/>
      <c r="W702" s="175"/>
      <c r="X702" s="415"/>
      <c r="Y702" s="175"/>
      <c r="Z702" s="175"/>
      <c r="AA702" s="415"/>
    </row>
    <row r="703" spans="1:27" s="222" customFormat="1" x14ac:dyDescent="0.15">
      <c r="A703" s="199"/>
      <c r="B703" s="199"/>
      <c r="C703" s="199"/>
      <c r="D703" s="302"/>
      <c r="E703" s="303"/>
      <c r="F703" s="302"/>
      <c r="G703" s="302"/>
      <c r="H703" s="302"/>
      <c r="I703" s="302"/>
      <c r="J703" s="302"/>
      <c r="K703" s="302"/>
      <c r="L703" s="302"/>
      <c r="M703" s="175"/>
      <c r="N703" s="175"/>
      <c r="O703" s="175"/>
      <c r="P703" s="175"/>
      <c r="Q703" s="175"/>
      <c r="R703" s="175"/>
      <c r="S703" s="175"/>
      <c r="T703" s="175"/>
      <c r="U703" s="175"/>
      <c r="V703" s="175"/>
      <c r="W703" s="175"/>
      <c r="X703" s="415"/>
      <c r="Y703" s="175"/>
      <c r="Z703" s="175"/>
      <c r="AA703" s="415"/>
    </row>
    <row r="704" spans="1:27" s="222" customFormat="1" x14ac:dyDescent="0.15">
      <c r="A704" s="199"/>
      <c r="B704" s="199"/>
      <c r="C704" s="199"/>
      <c r="D704" s="302"/>
      <c r="E704" s="303"/>
      <c r="F704" s="302"/>
      <c r="G704" s="302"/>
      <c r="H704" s="302"/>
      <c r="I704" s="302"/>
      <c r="J704" s="302"/>
      <c r="K704" s="302"/>
      <c r="L704" s="302"/>
      <c r="M704" s="175"/>
      <c r="N704" s="175"/>
      <c r="O704" s="175"/>
      <c r="P704" s="175"/>
      <c r="Q704" s="175"/>
      <c r="R704" s="175"/>
      <c r="S704" s="175"/>
      <c r="T704" s="175"/>
      <c r="U704" s="175"/>
      <c r="V704" s="175"/>
      <c r="W704" s="175"/>
      <c r="X704" s="415"/>
      <c r="Y704" s="175"/>
      <c r="Z704" s="175"/>
      <c r="AA704" s="415"/>
    </row>
    <row r="705" spans="1:27" s="222" customFormat="1" x14ac:dyDescent="0.15">
      <c r="A705" s="199"/>
      <c r="B705" s="199"/>
      <c r="C705" s="199"/>
      <c r="D705" s="302"/>
      <c r="E705" s="303"/>
      <c r="F705" s="302"/>
      <c r="G705" s="302"/>
      <c r="H705" s="302"/>
      <c r="I705" s="302"/>
      <c r="J705" s="302"/>
      <c r="K705" s="302"/>
      <c r="L705" s="302"/>
      <c r="M705" s="175"/>
      <c r="N705" s="175"/>
      <c r="O705" s="175"/>
      <c r="P705" s="175"/>
      <c r="Q705" s="175"/>
      <c r="R705" s="175"/>
      <c r="S705" s="175"/>
      <c r="T705" s="175"/>
      <c r="U705" s="175"/>
      <c r="V705" s="175"/>
      <c r="W705" s="175"/>
      <c r="X705" s="415"/>
      <c r="Y705" s="175"/>
      <c r="Z705" s="175"/>
      <c r="AA705" s="415"/>
    </row>
    <row r="706" spans="1:27" s="222" customFormat="1" x14ac:dyDescent="0.15">
      <c r="A706" s="199"/>
      <c r="B706" s="199"/>
      <c r="C706" s="199"/>
      <c r="D706" s="302"/>
      <c r="E706" s="303"/>
      <c r="F706" s="302"/>
      <c r="G706" s="302"/>
      <c r="H706" s="302"/>
      <c r="I706" s="302"/>
      <c r="J706" s="302"/>
      <c r="K706" s="302"/>
      <c r="L706" s="302"/>
      <c r="M706" s="175"/>
      <c r="N706" s="175"/>
      <c r="O706" s="175"/>
      <c r="P706" s="175"/>
      <c r="Q706" s="175"/>
      <c r="R706" s="175"/>
      <c r="S706" s="175"/>
      <c r="T706" s="175"/>
      <c r="U706" s="175"/>
      <c r="V706" s="175"/>
      <c r="W706" s="175"/>
      <c r="X706" s="415"/>
      <c r="Y706" s="175"/>
      <c r="Z706" s="175"/>
      <c r="AA706" s="415"/>
    </row>
    <row r="707" spans="1:27" s="222" customFormat="1" x14ac:dyDescent="0.15">
      <c r="A707" s="199"/>
      <c r="B707" s="199"/>
      <c r="C707" s="199"/>
      <c r="D707" s="302"/>
      <c r="E707" s="303"/>
      <c r="F707" s="302"/>
      <c r="G707" s="302"/>
      <c r="H707" s="302"/>
      <c r="I707" s="302"/>
      <c r="J707" s="302"/>
      <c r="K707" s="302"/>
      <c r="L707" s="302"/>
      <c r="M707" s="175"/>
      <c r="N707" s="175"/>
      <c r="O707" s="175"/>
      <c r="P707" s="175"/>
      <c r="Q707" s="175"/>
      <c r="R707" s="175"/>
      <c r="S707" s="175"/>
      <c r="T707" s="175"/>
      <c r="U707" s="175"/>
      <c r="V707" s="175"/>
      <c r="W707" s="175"/>
      <c r="X707" s="415"/>
      <c r="Y707" s="175"/>
      <c r="Z707" s="175"/>
      <c r="AA707" s="415"/>
    </row>
    <row r="708" spans="1:27" s="222" customFormat="1" x14ac:dyDescent="0.15">
      <c r="A708" s="199"/>
      <c r="B708" s="199"/>
      <c r="C708" s="199"/>
      <c r="D708" s="302"/>
      <c r="E708" s="303"/>
      <c r="F708" s="302"/>
      <c r="G708" s="302"/>
      <c r="H708" s="302"/>
      <c r="I708" s="302"/>
      <c r="J708" s="302"/>
      <c r="K708" s="302"/>
      <c r="L708" s="302"/>
      <c r="M708" s="175"/>
      <c r="N708" s="175"/>
      <c r="O708" s="175"/>
      <c r="P708" s="175"/>
      <c r="Q708" s="175"/>
      <c r="R708" s="175"/>
      <c r="S708" s="175"/>
      <c r="T708" s="175"/>
      <c r="U708" s="175"/>
      <c r="V708" s="175"/>
      <c r="W708" s="175"/>
      <c r="X708" s="415"/>
      <c r="Y708" s="175"/>
      <c r="Z708" s="175"/>
      <c r="AA708" s="415"/>
    </row>
    <row r="709" spans="1:27" s="222" customFormat="1" x14ac:dyDescent="0.15">
      <c r="A709" s="199"/>
      <c r="B709" s="199"/>
      <c r="C709" s="199"/>
      <c r="D709" s="302"/>
      <c r="E709" s="303"/>
      <c r="F709" s="302"/>
      <c r="G709" s="302"/>
      <c r="H709" s="302"/>
      <c r="I709" s="302"/>
      <c r="J709" s="302"/>
      <c r="K709" s="302"/>
      <c r="L709" s="302"/>
      <c r="M709" s="175"/>
      <c r="N709" s="175"/>
      <c r="O709" s="175"/>
      <c r="P709" s="175"/>
      <c r="Q709" s="175"/>
      <c r="R709" s="175"/>
      <c r="S709" s="175"/>
      <c r="T709" s="175"/>
      <c r="U709" s="175"/>
      <c r="V709" s="175"/>
      <c r="W709" s="175"/>
      <c r="X709" s="415"/>
      <c r="Y709" s="175"/>
      <c r="Z709" s="175"/>
      <c r="AA709" s="415"/>
    </row>
    <row r="710" spans="1:27" s="222" customFormat="1" x14ac:dyDescent="0.15">
      <c r="A710" s="199"/>
      <c r="B710" s="199"/>
      <c r="C710" s="199"/>
      <c r="D710" s="302"/>
      <c r="E710" s="303"/>
      <c r="F710" s="302"/>
      <c r="G710" s="302"/>
      <c r="H710" s="302"/>
      <c r="I710" s="302"/>
      <c r="J710" s="302"/>
      <c r="K710" s="302"/>
      <c r="L710" s="302"/>
      <c r="M710" s="175"/>
      <c r="N710" s="175"/>
      <c r="O710" s="175"/>
      <c r="P710" s="175"/>
      <c r="Q710" s="175"/>
      <c r="R710" s="175"/>
      <c r="S710" s="175"/>
      <c r="T710" s="175"/>
      <c r="U710" s="175"/>
      <c r="V710" s="175"/>
      <c r="W710" s="175"/>
      <c r="X710" s="415"/>
      <c r="Y710" s="175"/>
      <c r="Z710" s="175"/>
      <c r="AA710" s="415"/>
    </row>
    <row r="711" spans="1:27" s="222" customFormat="1" x14ac:dyDescent="0.15">
      <c r="A711" s="199"/>
      <c r="B711" s="199"/>
      <c r="C711" s="199"/>
      <c r="D711" s="302"/>
      <c r="E711" s="303"/>
      <c r="F711" s="302"/>
      <c r="G711" s="302"/>
      <c r="H711" s="302"/>
      <c r="I711" s="302"/>
      <c r="J711" s="302"/>
      <c r="K711" s="302"/>
      <c r="L711" s="302"/>
      <c r="M711" s="175"/>
      <c r="N711" s="175"/>
      <c r="O711" s="175"/>
      <c r="P711" s="175"/>
      <c r="Q711" s="175"/>
      <c r="R711" s="175"/>
      <c r="S711" s="175"/>
      <c r="T711" s="175"/>
      <c r="U711" s="175"/>
      <c r="V711" s="175"/>
      <c r="W711" s="175"/>
      <c r="X711" s="415"/>
      <c r="Y711" s="175"/>
      <c r="Z711" s="175"/>
      <c r="AA711" s="415"/>
    </row>
    <row r="712" spans="1:27" s="222" customFormat="1" x14ac:dyDescent="0.15">
      <c r="A712" s="199"/>
      <c r="B712" s="199"/>
      <c r="C712" s="199"/>
      <c r="D712" s="302"/>
      <c r="E712" s="303"/>
      <c r="F712" s="302"/>
      <c r="G712" s="302"/>
      <c r="H712" s="302"/>
      <c r="I712" s="302"/>
      <c r="J712" s="302"/>
      <c r="K712" s="302"/>
      <c r="L712" s="302"/>
      <c r="M712" s="175"/>
      <c r="N712" s="175"/>
      <c r="O712" s="175"/>
      <c r="P712" s="175"/>
      <c r="Q712" s="175"/>
      <c r="R712" s="175"/>
      <c r="S712" s="175"/>
      <c r="T712" s="175"/>
      <c r="U712" s="175"/>
      <c r="V712" s="175"/>
      <c r="W712" s="175"/>
      <c r="X712" s="415"/>
      <c r="Y712" s="175"/>
      <c r="Z712" s="175"/>
      <c r="AA712" s="415"/>
    </row>
    <row r="713" spans="1:27" s="222" customFormat="1" x14ac:dyDescent="0.15">
      <c r="A713" s="199"/>
      <c r="B713" s="199"/>
      <c r="C713" s="199"/>
      <c r="D713" s="302"/>
      <c r="E713" s="303"/>
      <c r="F713" s="302"/>
      <c r="G713" s="302"/>
      <c r="H713" s="302"/>
      <c r="I713" s="302"/>
      <c r="J713" s="302"/>
      <c r="K713" s="302"/>
      <c r="L713" s="302"/>
      <c r="M713" s="175"/>
      <c r="N713" s="175"/>
      <c r="O713" s="175"/>
      <c r="P713" s="175"/>
      <c r="Q713" s="175"/>
      <c r="R713" s="175"/>
      <c r="S713" s="175"/>
      <c r="T713" s="175"/>
      <c r="U713" s="175"/>
      <c r="V713" s="175"/>
      <c r="W713" s="175"/>
      <c r="X713" s="415"/>
      <c r="Y713" s="175"/>
      <c r="Z713" s="175"/>
      <c r="AA713" s="415"/>
    </row>
    <row r="714" spans="1:27" s="222" customFormat="1" x14ac:dyDescent="0.15">
      <c r="A714" s="199"/>
      <c r="B714" s="199"/>
      <c r="C714" s="199"/>
      <c r="D714" s="302"/>
      <c r="E714" s="303"/>
      <c r="F714" s="302"/>
      <c r="G714" s="302"/>
      <c r="H714" s="302"/>
      <c r="I714" s="302"/>
      <c r="J714" s="302"/>
      <c r="K714" s="302"/>
      <c r="L714" s="302"/>
      <c r="M714" s="175"/>
      <c r="N714" s="175"/>
      <c r="O714" s="175"/>
      <c r="P714" s="175"/>
      <c r="Q714" s="175"/>
      <c r="R714" s="175"/>
      <c r="S714" s="175"/>
      <c r="T714" s="175"/>
      <c r="U714" s="175"/>
      <c r="V714" s="175"/>
      <c r="W714" s="175"/>
      <c r="X714" s="415"/>
      <c r="Y714" s="175"/>
      <c r="Z714" s="175"/>
      <c r="AA714" s="415"/>
    </row>
    <row r="715" spans="1:27" s="222" customFormat="1" x14ac:dyDescent="0.15">
      <c r="A715" s="199"/>
      <c r="B715" s="199"/>
      <c r="C715" s="199"/>
      <c r="D715" s="302"/>
      <c r="E715" s="303"/>
      <c r="F715" s="302"/>
      <c r="G715" s="302"/>
      <c r="H715" s="302"/>
      <c r="I715" s="302"/>
      <c r="J715" s="302"/>
      <c r="K715" s="302"/>
      <c r="L715" s="302"/>
      <c r="M715" s="175"/>
      <c r="N715" s="175"/>
      <c r="O715" s="175"/>
      <c r="P715" s="175"/>
      <c r="Q715" s="175"/>
      <c r="R715" s="175"/>
      <c r="S715" s="175"/>
      <c r="T715" s="175"/>
      <c r="U715" s="175"/>
      <c r="V715" s="175"/>
      <c r="W715" s="175"/>
      <c r="X715" s="415"/>
      <c r="Y715" s="175"/>
      <c r="Z715" s="175"/>
      <c r="AA715" s="415"/>
    </row>
    <row r="716" spans="1:27" s="222" customFormat="1" x14ac:dyDescent="0.15">
      <c r="A716" s="199"/>
      <c r="B716" s="199"/>
      <c r="C716" s="199"/>
      <c r="D716" s="302"/>
      <c r="E716" s="303"/>
      <c r="F716" s="302"/>
      <c r="G716" s="302"/>
      <c r="H716" s="302"/>
      <c r="I716" s="302"/>
      <c r="J716" s="302"/>
      <c r="K716" s="302"/>
      <c r="L716" s="302"/>
      <c r="M716" s="175"/>
      <c r="N716" s="175"/>
      <c r="O716" s="175"/>
      <c r="P716" s="175"/>
      <c r="Q716" s="175"/>
      <c r="R716" s="175"/>
      <c r="S716" s="175"/>
      <c r="T716" s="175"/>
      <c r="U716" s="175"/>
      <c r="V716" s="175"/>
      <c r="W716" s="175"/>
      <c r="X716" s="415"/>
      <c r="Y716" s="175"/>
      <c r="Z716" s="175"/>
      <c r="AA716" s="415"/>
    </row>
    <row r="717" spans="1:27" s="222" customFormat="1" x14ac:dyDescent="0.15">
      <c r="A717" s="199"/>
      <c r="B717" s="199"/>
      <c r="C717" s="199"/>
      <c r="D717" s="302"/>
      <c r="E717" s="303"/>
      <c r="F717" s="302"/>
      <c r="G717" s="302"/>
      <c r="H717" s="302"/>
      <c r="I717" s="302"/>
      <c r="J717" s="302"/>
      <c r="K717" s="302"/>
      <c r="L717" s="302"/>
      <c r="M717" s="175"/>
      <c r="N717" s="175"/>
      <c r="O717" s="175"/>
      <c r="P717" s="175"/>
      <c r="Q717" s="175"/>
      <c r="R717" s="175"/>
      <c r="S717" s="175"/>
      <c r="T717" s="175"/>
      <c r="U717" s="175"/>
      <c r="V717" s="175"/>
      <c r="W717" s="175"/>
      <c r="X717" s="415"/>
      <c r="Y717" s="175"/>
      <c r="Z717" s="175"/>
      <c r="AA717" s="415"/>
    </row>
    <row r="718" spans="1:27" s="222" customFormat="1" x14ac:dyDescent="0.15">
      <c r="A718" s="199"/>
      <c r="B718" s="199"/>
      <c r="C718" s="199"/>
      <c r="D718" s="302"/>
      <c r="E718" s="303"/>
      <c r="F718" s="302"/>
      <c r="G718" s="302"/>
      <c r="H718" s="302"/>
      <c r="I718" s="302"/>
      <c r="J718" s="302"/>
      <c r="K718" s="302"/>
      <c r="L718" s="302"/>
      <c r="M718" s="175"/>
      <c r="N718" s="175"/>
      <c r="O718" s="175"/>
      <c r="P718" s="175"/>
      <c r="Q718" s="175"/>
      <c r="R718" s="175"/>
      <c r="S718" s="175"/>
      <c r="T718" s="175"/>
      <c r="U718" s="175"/>
      <c r="V718" s="175"/>
      <c r="W718" s="175"/>
      <c r="X718" s="415"/>
      <c r="Y718" s="175"/>
      <c r="Z718" s="175"/>
      <c r="AA718" s="415"/>
    </row>
    <row r="719" spans="1:27" s="222" customFormat="1" x14ac:dyDescent="0.15">
      <c r="A719" s="199"/>
      <c r="B719" s="199"/>
      <c r="C719" s="199"/>
      <c r="D719" s="302"/>
      <c r="E719" s="303"/>
      <c r="F719" s="302"/>
      <c r="G719" s="302"/>
      <c r="H719" s="302"/>
      <c r="I719" s="302"/>
      <c r="J719" s="302"/>
      <c r="K719" s="302"/>
      <c r="L719" s="302"/>
      <c r="M719" s="175"/>
      <c r="N719" s="175"/>
      <c r="O719" s="175"/>
      <c r="P719" s="175"/>
      <c r="Q719" s="175"/>
      <c r="R719" s="175"/>
      <c r="S719" s="175"/>
      <c r="T719" s="175"/>
      <c r="U719" s="175"/>
      <c r="V719" s="175"/>
      <c r="W719" s="175"/>
      <c r="X719" s="415"/>
      <c r="Y719" s="175"/>
      <c r="Z719" s="175"/>
      <c r="AA719" s="415"/>
    </row>
    <row r="720" spans="1:27" s="222" customFormat="1" x14ac:dyDescent="0.15">
      <c r="A720" s="199"/>
      <c r="B720" s="199"/>
      <c r="C720" s="199"/>
      <c r="D720" s="302"/>
      <c r="E720" s="303"/>
      <c r="F720" s="302"/>
      <c r="G720" s="302"/>
      <c r="H720" s="302"/>
      <c r="I720" s="302"/>
      <c r="J720" s="302"/>
      <c r="K720" s="302"/>
      <c r="L720" s="302"/>
      <c r="M720" s="175"/>
      <c r="N720" s="175"/>
      <c r="O720" s="175"/>
      <c r="P720" s="175"/>
      <c r="Q720" s="175"/>
      <c r="R720" s="175"/>
      <c r="S720" s="175"/>
      <c r="T720" s="175"/>
      <c r="U720" s="175"/>
      <c r="V720" s="175"/>
      <c r="W720" s="175"/>
      <c r="X720" s="415"/>
      <c r="Y720" s="175"/>
      <c r="Z720" s="175"/>
      <c r="AA720" s="415"/>
    </row>
    <row r="721" spans="1:27" s="222" customFormat="1" x14ac:dyDescent="0.15">
      <c r="A721" s="199"/>
      <c r="B721" s="199"/>
      <c r="C721" s="199"/>
      <c r="D721" s="302"/>
      <c r="E721" s="303"/>
      <c r="F721" s="302"/>
      <c r="G721" s="302"/>
      <c r="H721" s="302"/>
      <c r="I721" s="302"/>
      <c r="J721" s="302"/>
      <c r="K721" s="302"/>
      <c r="L721" s="302"/>
      <c r="M721" s="175"/>
      <c r="N721" s="175"/>
      <c r="O721" s="175"/>
      <c r="P721" s="175"/>
      <c r="Q721" s="175"/>
      <c r="R721" s="175"/>
      <c r="S721" s="175"/>
      <c r="T721" s="175"/>
      <c r="U721" s="175"/>
      <c r="V721" s="175"/>
      <c r="W721" s="175"/>
      <c r="X721" s="415"/>
      <c r="Y721" s="175"/>
      <c r="Z721" s="175"/>
      <c r="AA721" s="415"/>
    </row>
    <row r="722" spans="1:27" s="222" customFormat="1" x14ac:dyDescent="0.15">
      <c r="A722" s="199"/>
      <c r="B722" s="199"/>
      <c r="C722" s="199"/>
      <c r="D722" s="302"/>
      <c r="E722" s="303"/>
      <c r="F722" s="302"/>
      <c r="G722" s="302"/>
      <c r="H722" s="302"/>
      <c r="I722" s="302"/>
      <c r="J722" s="302"/>
      <c r="K722" s="302"/>
      <c r="L722" s="302"/>
      <c r="M722" s="175"/>
      <c r="N722" s="175"/>
      <c r="O722" s="175"/>
      <c r="P722" s="175"/>
      <c r="Q722" s="175"/>
      <c r="R722" s="175"/>
      <c r="S722" s="175"/>
      <c r="T722" s="175"/>
      <c r="U722" s="175"/>
      <c r="V722" s="175"/>
      <c r="W722" s="175"/>
      <c r="X722" s="415"/>
      <c r="Y722" s="175"/>
      <c r="Z722" s="175"/>
      <c r="AA722" s="415"/>
    </row>
    <row r="723" spans="1:27" s="222" customFormat="1" x14ac:dyDescent="0.15">
      <c r="A723" s="199"/>
      <c r="B723" s="199"/>
      <c r="C723" s="199"/>
      <c r="D723" s="302"/>
      <c r="E723" s="303"/>
      <c r="F723" s="302"/>
      <c r="G723" s="302"/>
      <c r="H723" s="302"/>
      <c r="I723" s="302"/>
      <c r="J723" s="302"/>
      <c r="K723" s="302"/>
      <c r="L723" s="302"/>
      <c r="M723" s="175"/>
      <c r="N723" s="175"/>
      <c r="O723" s="175"/>
      <c r="P723" s="175"/>
      <c r="Q723" s="175"/>
      <c r="R723" s="175"/>
      <c r="S723" s="175"/>
      <c r="T723" s="175"/>
      <c r="U723" s="175"/>
      <c r="V723" s="175"/>
      <c r="W723" s="175"/>
      <c r="X723" s="415"/>
      <c r="Y723" s="175"/>
      <c r="Z723" s="175"/>
      <c r="AA723" s="415"/>
    </row>
    <row r="724" spans="1:27" s="222" customFormat="1" x14ac:dyDescent="0.15">
      <c r="A724" s="199"/>
      <c r="B724" s="199"/>
      <c r="C724" s="199"/>
      <c r="D724" s="302"/>
      <c r="E724" s="303"/>
      <c r="F724" s="302"/>
      <c r="G724" s="302"/>
      <c r="H724" s="302"/>
      <c r="I724" s="302"/>
      <c r="J724" s="302"/>
      <c r="K724" s="302"/>
      <c r="L724" s="302"/>
      <c r="M724" s="175"/>
      <c r="N724" s="175"/>
      <c r="O724" s="175"/>
      <c r="P724" s="175"/>
      <c r="Q724" s="175"/>
      <c r="R724" s="175"/>
      <c r="S724" s="175"/>
      <c r="T724" s="175"/>
      <c r="U724" s="175"/>
      <c r="V724" s="175"/>
      <c r="W724" s="175"/>
      <c r="X724" s="415"/>
      <c r="Y724" s="175"/>
      <c r="Z724" s="175"/>
      <c r="AA724" s="415"/>
    </row>
    <row r="725" spans="1:27" s="222" customFormat="1" x14ac:dyDescent="0.15">
      <c r="A725" s="199"/>
      <c r="B725" s="199"/>
      <c r="C725" s="199"/>
      <c r="D725" s="302"/>
      <c r="E725" s="303"/>
      <c r="F725" s="302"/>
      <c r="G725" s="302"/>
      <c r="H725" s="302"/>
      <c r="I725" s="302"/>
      <c r="J725" s="302"/>
      <c r="K725" s="302"/>
      <c r="L725" s="302"/>
      <c r="M725" s="175"/>
      <c r="N725" s="175"/>
      <c r="O725" s="175"/>
      <c r="P725" s="175"/>
      <c r="Q725" s="175"/>
      <c r="R725" s="175"/>
      <c r="S725" s="175"/>
      <c r="T725" s="175"/>
      <c r="U725" s="175"/>
      <c r="V725" s="175"/>
      <c r="W725" s="175"/>
      <c r="X725" s="415"/>
      <c r="Y725" s="175"/>
      <c r="Z725" s="175"/>
      <c r="AA725" s="415"/>
    </row>
    <row r="726" spans="1:27" s="222" customFormat="1" x14ac:dyDescent="0.15">
      <c r="A726" s="199"/>
      <c r="B726" s="199"/>
      <c r="C726" s="199"/>
      <c r="D726" s="302"/>
      <c r="E726" s="303"/>
      <c r="F726" s="302"/>
      <c r="G726" s="302"/>
      <c r="H726" s="302"/>
      <c r="I726" s="302"/>
      <c r="J726" s="302"/>
      <c r="K726" s="302"/>
      <c r="L726" s="302"/>
      <c r="M726" s="175"/>
      <c r="N726" s="175"/>
      <c r="O726" s="175"/>
      <c r="P726" s="175"/>
      <c r="Q726" s="175"/>
      <c r="R726" s="175"/>
      <c r="S726" s="175"/>
      <c r="T726" s="175"/>
      <c r="U726" s="175"/>
      <c r="V726" s="175"/>
      <c r="W726" s="175"/>
      <c r="X726" s="415"/>
      <c r="Y726" s="175"/>
      <c r="Z726" s="175"/>
      <c r="AA726" s="415"/>
    </row>
    <row r="727" spans="1:27" s="222" customFormat="1" x14ac:dyDescent="0.15">
      <c r="A727" s="199"/>
      <c r="B727" s="199"/>
      <c r="C727" s="199"/>
      <c r="D727" s="302"/>
      <c r="E727" s="303"/>
      <c r="F727" s="302"/>
      <c r="G727" s="302"/>
      <c r="H727" s="302"/>
      <c r="I727" s="302"/>
      <c r="J727" s="302"/>
      <c r="K727" s="302"/>
      <c r="L727" s="302"/>
      <c r="M727" s="175"/>
      <c r="N727" s="175"/>
      <c r="O727" s="175"/>
      <c r="P727" s="175"/>
      <c r="Q727" s="175"/>
      <c r="R727" s="175"/>
      <c r="S727" s="175"/>
      <c r="T727" s="175"/>
      <c r="U727" s="175"/>
      <c r="V727" s="175"/>
      <c r="W727" s="175"/>
      <c r="X727" s="415"/>
      <c r="Y727" s="175"/>
      <c r="Z727" s="175"/>
      <c r="AA727" s="415"/>
    </row>
    <row r="728" spans="1:27" s="222" customFormat="1" x14ac:dyDescent="0.15">
      <c r="A728" s="199"/>
      <c r="B728" s="199"/>
      <c r="C728" s="199"/>
      <c r="D728" s="302"/>
      <c r="E728" s="303"/>
      <c r="F728" s="302"/>
      <c r="G728" s="302"/>
      <c r="H728" s="302"/>
      <c r="I728" s="302"/>
      <c r="J728" s="302"/>
      <c r="K728" s="302"/>
      <c r="L728" s="302"/>
      <c r="M728" s="175"/>
      <c r="N728" s="175"/>
      <c r="O728" s="175"/>
      <c r="P728" s="175"/>
      <c r="Q728" s="175"/>
      <c r="R728" s="175"/>
      <c r="S728" s="175"/>
      <c r="T728" s="175"/>
      <c r="U728" s="175"/>
      <c r="V728" s="175"/>
      <c r="W728" s="175"/>
      <c r="X728" s="415"/>
      <c r="Y728" s="175"/>
      <c r="Z728" s="175"/>
      <c r="AA728" s="415"/>
    </row>
    <row r="729" spans="1:27" s="222" customFormat="1" x14ac:dyDescent="0.15">
      <c r="A729" s="199"/>
      <c r="B729" s="199"/>
      <c r="C729" s="199"/>
      <c r="D729" s="302"/>
      <c r="E729" s="303"/>
      <c r="F729" s="302"/>
      <c r="G729" s="302"/>
      <c r="H729" s="302"/>
      <c r="I729" s="302"/>
      <c r="J729" s="302"/>
      <c r="K729" s="302"/>
      <c r="L729" s="302"/>
      <c r="M729" s="175"/>
      <c r="N729" s="175"/>
      <c r="O729" s="175"/>
      <c r="P729" s="175"/>
      <c r="Q729" s="175"/>
      <c r="R729" s="175"/>
      <c r="S729" s="175"/>
      <c r="T729" s="175"/>
      <c r="U729" s="175"/>
      <c r="V729" s="175"/>
      <c r="W729" s="175"/>
      <c r="X729" s="415"/>
      <c r="Y729" s="175"/>
      <c r="Z729" s="175"/>
      <c r="AA729" s="415"/>
    </row>
    <row r="730" spans="1:27" s="222" customFormat="1" x14ac:dyDescent="0.15">
      <c r="A730" s="199"/>
      <c r="B730" s="199"/>
      <c r="C730" s="199"/>
      <c r="D730" s="302"/>
      <c r="E730" s="303"/>
      <c r="F730" s="302"/>
      <c r="G730" s="302"/>
      <c r="H730" s="302"/>
      <c r="I730" s="302"/>
      <c r="J730" s="302"/>
      <c r="K730" s="302"/>
      <c r="L730" s="302"/>
      <c r="M730" s="175"/>
      <c r="N730" s="175"/>
      <c r="O730" s="175"/>
      <c r="P730" s="175"/>
      <c r="Q730" s="175"/>
      <c r="R730" s="175"/>
      <c r="S730" s="175"/>
      <c r="T730" s="175"/>
      <c r="U730" s="175"/>
      <c r="V730" s="175"/>
      <c r="W730" s="175"/>
      <c r="X730" s="415"/>
      <c r="Y730" s="175"/>
      <c r="Z730" s="175"/>
      <c r="AA730" s="415"/>
    </row>
    <row r="731" spans="1:27" s="222" customFormat="1" x14ac:dyDescent="0.15">
      <c r="A731" s="199"/>
      <c r="B731" s="199"/>
      <c r="C731" s="199"/>
      <c r="D731" s="302"/>
      <c r="E731" s="303"/>
      <c r="F731" s="302"/>
      <c r="G731" s="302"/>
      <c r="H731" s="302"/>
      <c r="I731" s="302"/>
      <c r="J731" s="302"/>
      <c r="K731" s="302"/>
      <c r="L731" s="302"/>
      <c r="M731" s="175"/>
      <c r="N731" s="175"/>
      <c r="O731" s="175"/>
      <c r="P731" s="175"/>
      <c r="Q731" s="175"/>
      <c r="R731" s="175"/>
      <c r="S731" s="175"/>
      <c r="T731" s="175"/>
      <c r="U731" s="175"/>
      <c r="V731" s="175"/>
      <c r="W731" s="175"/>
      <c r="X731" s="415"/>
      <c r="Y731" s="175"/>
      <c r="Z731" s="175"/>
      <c r="AA731" s="415"/>
    </row>
    <row r="732" spans="1:27" s="222" customFormat="1" x14ac:dyDescent="0.15">
      <c r="A732" s="199"/>
      <c r="B732" s="199"/>
      <c r="C732" s="199"/>
      <c r="D732" s="302"/>
      <c r="E732" s="303"/>
      <c r="F732" s="302"/>
      <c r="G732" s="302"/>
      <c r="H732" s="302"/>
      <c r="I732" s="302"/>
      <c r="J732" s="302"/>
      <c r="K732" s="302"/>
      <c r="L732" s="302"/>
      <c r="M732" s="175"/>
      <c r="N732" s="175"/>
      <c r="O732" s="175"/>
      <c r="P732" s="175"/>
      <c r="Q732" s="175"/>
      <c r="R732" s="175"/>
      <c r="S732" s="175"/>
      <c r="T732" s="175"/>
      <c r="U732" s="175"/>
      <c r="V732" s="175"/>
      <c r="W732" s="175"/>
      <c r="X732" s="415"/>
      <c r="Y732" s="175"/>
      <c r="Z732" s="175"/>
      <c r="AA732" s="415"/>
    </row>
    <row r="733" spans="1:27" s="222" customFormat="1" x14ac:dyDescent="0.15">
      <c r="A733" s="199"/>
      <c r="B733" s="199"/>
      <c r="C733" s="199"/>
      <c r="D733" s="302"/>
      <c r="E733" s="303"/>
      <c r="F733" s="302"/>
      <c r="G733" s="302"/>
      <c r="H733" s="302"/>
      <c r="I733" s="302"/>
      <c r="J733" s="302"/>
      <c r="K733" s="302"/>
      <c r="L733" s="302"/>
      <c r="M733" s="175"/>
      <c r="N733" s="175"/>
      <c r="O733" s="175"/>
      <c r="P733" s="175"/>
      <c r="Q733" s="175"/>
      <c r="R733" s="175"/>
      <c r="S733" s="175"/>
      <c r="T733" s="175"/>
      <c r="U733" s="175"/>
      <c r="V733" s="175"/>
      <c r="W733" s="175"/>
      <c r="X733" s="415"/>
      <c r="Y733" s="175"/>
      <c r="Z733" s="175"/>
      <c r="AA733" s="415"/>
    </row>
    <row r="734" spans="1:27" s="222" customFormat="1" x14ac:dyDescent="0.15">
      <c r="A734" s="199"/>
      <c r="B734" s="199"/>
      <c r="C734" s="199"/>
      <c r="D734" s="302"/>
      <c r="E734" s="303"/>
      <c r="F734" s="302"/>
      <c r="G734" s="302"/>
      <c r="H734" s="302"/>
      <c r="I734" s="302"/>
      <c r="J734" s="302"/>
      <c r="K734" s="302"/>
      <c r="L734" s="302"/>
      <c r="M734" s="175"/>
      <c r="N734" s="175"/>
      <c r="O734" s="175"/>
      <c r="P734" s="175"/>
      <c r="Q734" s="175"/>
      <c r="R734" s="175"/>
      <c r="S734" s="175"/>
      <c r="T734" s="175"/>
      <c r="U734" s="175"/>
      <c r="V734" s="175"/>
      <c r="W734" s="175"/>
      <c r="X734" s="415"/>
      <c r="Y734" s="175"/>
      <c r="Z734" s="175"/>
      <c r="AA734" s="415"/>
    </row>
    <row r="735" spans="1:27" s="222" customFormat="1" x14ac:dyDescent="0.15">
      <c r="A735" s="199"/>
      <c r="B735" s="199"/>
      <c r="C735" s="199"/>
      <c r="D735" s="302"/>
      <c r="E735" s="303"/>
      <c r="F735" s="302"/>
      <c r="G735" s="302"/>
      <c r="H735" s="302"/>
      <c r="I735" s="302"/>
      <c r="J735" s="302"/>
      <c r="K735" s="302"/>
      <c r="L735" s="302"/>
      <c r="M735" s="175"/>
      <c r="N735" s="175"/>
      <c r="O735" s="175"/>
      <c r="P735" s="175"/>
      <c r="Q735" s="175"/>
      <c r="R735" s="175"/>
      <c r="S735" s="175"/>
      <c r="T735" s="175"/>
      <c r="U735" s="175"/>
      <c r="V735" s="175"/>
      <c r="W735" s="175"/>
      <c r="X735" s="415"/>
      <c r="Y735" s="175"/>
      <c r="Z735" s="175"/>
      <c r="AA735" s="415"/>
    </row>
    <row r="736" spans="1:27" s="222" customFormat="1" x14ac:dyDescent="0.15">
      <c r="A736" s="199"/>
      <c r="B736" s="199"/>
      <c r="C736" s="199"/>
      <c r="D736" s="302"/>
      <c r="E736" s="303"/>
      <c r="F736" s="302"/>
      <c r="G736" s="302"/>
      <c r="H736" s="302"/>
      <c r="I736" s="302"/>
      <c r="J736" s="302"/>
      <c r="K736" s="302"/>
      <c r="L736" s="302"/>
      <c r="M736" s="175"/>
      <c r="N736" s="175"/>
      <c r="O736" s="175"/>
      <c r="P736" s="175"/>
      <c r="Q736" s="175"/>
      <c r="R736" s="175"/>
      <c r="S736" s="175"/>
      <c r="T736" s="175"/>
      <c r="U736" s="175"/>
      <c r="V736" s="175"/>
      <c r="W736" s="175"/>
      <c r="X736" s="415"/>
      <c r="Y736" s="175"/>
      <c r="Z736" s="175"/>
      <c r="AA736" s="415"/>
    </row>
    <row r="737" spans="1:27" s="222" customFormat="1" x14ac:dyDescent="0.15">
      <c r="A737" s="199"/>
      <c r="B737" s="199"/>
      <c r="C737" s="199"/>
      <c r="D737" s="302"/>
      <c r="E737" s="303"/>
      <c r="F737" s="302"/>
      <c r="G737" s="302"/>
      <c r="H737" s="302"/>
      <c r="I737" s="302"/>
      <c r="J737" s="302"/>
      <c r="K737" s="302"/>
      <c r="L737" s="302"/>
      <c r="M737" s="175"/>
      <c r="N737" s="175"/>
      <c r="O737" s="175"/>
      <c r="P737" s="175"/>
      <c r="Q737" s="175"/>
      <c r="R737" s="175"/>
      <c r="S737" s="175"/>
      <c r="T737" s="175"/>
      <c r="U737" s="175"/>
      <c r="V737" s="175"/>
      <c r="W737" s="175"/>
      <c r="X737" s="415"/>
      <c r="Y737" s="175"/>
      <c r="Z737" s="175"/>
      <c r="AA737" s="415"/>
    </row>
    <row r="738" spans="1:27" s="222" customFormat="1" x14ac:dyDescent="0.15">
      <c r="A738" s="199"/>
      <c r="B738" s="199"/>
      <c r="C738" s="199"/>
      <c r="D738" s="302"/>
      <c r="E738" s="303"/>
      <c r="F738" s="302"/>
      <c r="G738" s="302"/>
      <c r="H738" s="302"/>
      <c r="I738" s="302"/>
      <c r="J738" s="302"/>
      <c r="K738" s="302"/>
      <c r="L738" s="302"/>
      <c r="M738" s="175"/>
      <c r="N738" s="175"/>
      <c r="O738" s="175"/>
      <c r="P738" s="175"/>
      <c r="Q738" s="175"/>
      <c r="R738" s="175"/>
      <c r="S738" s="175"/>
      <c r="T738" s="175"/>
      <c r="U738" s="175"/>
      <c r="V738" s="175"/>
      <c r="W738" s="175"/>
      <c r="X738" s="415"/>
      <c r="Y738" s="175"/>
      <c r="Z738" s="175"/>
      <c r="AA738" s="415"/>
    </row>
    <row r="739" spans="1:27" s="222" customFormat="1" x14ac:dyDescent="0.15">
      <c r="A739" s="199"/>
      <c r="B739" s="199"/>
      <c r="C739" s="199"/>
      <c r="D739" s="302"/>
      <c r="E739" s="303"/>
      <c r="F739" s="302"/>
      <c r="G739" s="302"/>
      <c r="H739" s="302"/>
      <c r="I739" s="302"/>
      <c r="J739" s="302"/>
      <c r="K739" s="302"/>
      <c r="L739" s="302"/>
      <c r="M739" s="175"/>
      <c r="N739" s="175"/>
      <c r="O739" s="175"/>
      <c r="P739" s="175"/>
      <c r="Q739" s="175"/>
      <c r="R739" s="175"/>
      <c r="S739" s="175"/>
      <c r="T739" s="175"/>
      <c r="U739" s="175"/>
      <c r="V739" s="175"/>
      <c r="W739" s="175"/>
      <c r="X739" s="415"/>
      <c r="Y739" s="175"/>
      <c r="Z739" s="175"/>
      <c r="AA739" s="415"/>
    </row>
    <row r="740" spans="1:27" s="222" customFormat="1" x14ac:dyDescent="0.15">
      <c r="A740" s="199"/>
      <c r="B740" s="199"/>
      <c r="C740" s="199"/>
      <c r="D740" s="302"/>
      <c r="E740" s="303"/>
      <c r="F740" s="302"/>
      <c r="G740" s="302"/>
      <c r="H740" s="302"/>
      <c r="I740" s="302"/>
      <c r="J740" s="302"/>
      <c r="K740" s="302"/>
      <c r="L740" s="302"/>
      <c r="M740" s="175"/>
      <c r="N740" s="175"/>
      <c r="O740" s="175"/>
      <c r="P740" s="175"/>
      <c r="Q740" s="175"/>
      <c r="R740" s="175"/>
      <c r="S740" s="175"/>
      <c r="T740" s="175"/>
      <c r="U740" s="175"/>
      <c r="V740" s="175"/>
      <c r="W740" s="175"/>
      <c r="X740" s="415"/>
      <c r="Y740" s="175"/>
      <c r="Z740" s="175"/>
      <c r="AA740" s="415"/>
    </row>
    <row r="741" spans="1:27" s="222" customFormat="1" x14ac:dyDescent="0.15">
      <c r="A741" s="199"/>
      <c r="B741" s="199"/>
      <c r="C741" s="199"/>
      <c r="D741" s="302"/>
      <c r="E741" s="303"/>
      <c r="F741" s="302"/>
      <c r="G741" s="302"/>
      <c r="H741" s="302"/>
      <c r="I741" s="302"/>
      <c r="J741" s="302"/>
      <c r="K741" s="302"/>
      <c r="L741" s="302"/>
      <c r="M741" s="175"/>
      <c r="N741" s="175"/>
      <c r="O741" s="175"/>
      <c r="P741" s="175"/>
      <c r="Q741" s="175"/>
      <c r="R741" s="175"/>
      <c r="S741" s="175"/>
      <c r="T741" s="175"/>
      <c r="U741" s="175"/>
      <c r="V741" s="175"/>
      <c r="W741" s="175"/>
      <c r="X741" s="415"/>
      <c r="Y741" s="175"/>
      <c r="Z741" s="175"/>
      <c r="AA741" s="415"/>
    </row>
    <row r="742" spans="1:27" s="222" customFormat="1" x14ac:dyDescent="0.15">
      <c r="A742" s="199"/>
      <c r="B742" s="199"/>
      <c r="C742" s="199"/>
      <c r="D742" s="302"/>
      <c r="E742" s="303"/>
      <c r="F742" s="302"/>
      <c r="G742" s="302"/>
      <c r="H742" s="302"/>
      <c r="I742" s="302"/>
      <c r="J742" s="302"/>
      <c r="K742" s="302"/>
      <c r="L742" s="302"/>
      <c r="M742" s="175"/>
      <c r="N742" s="175"/>
      <c r="O742" s="175"/>
      <c r="P742" s="175"/>
      <c r="Q742" s="175"/>
      <c r="R742" s="175"/>
      <c r="S742" s="175"/>
      <c r="T742" s="175"/>
      <c r="U742" s="175"/>
      <c r="V742" s="175"/>
      <c r="W742" s="175"/>
      <c r="X742" s="415"/>
      <c r="Y742" s="175"/>
      <c r="Z742" s="175"/>
      <c r="AA742" s="415"/>
    </row>
    <row r="743" spans="1:27" s="222" customFormat="1" x14ac:dyDescent="0.15">
      <c r="A743" s="199"/>
      <c r="B743" s="199"/>
      <c r="C743" s="199"/>
      <c r="D743" s="302"/>
      <c r="E743" s="303"/>
      <c r="F743" s="302"/>
      <c r="G743" s="302"/>
      <c r="H743" s="302"/>
      <c r="I743" s="302"/>
      <c r="J743" s="302"/>
      <c r="K743" s="302"/>
      <c r="L743" s="302"/>
      <c r="M743" s="175"/>
      <c r="N743" s="175"/>
      <c r="O743" s="175"/>
      <c r="P743" s="175"/>
      <c r="Q743" s="175"/>
      <c r="R743" s="175"/>
      <c r="S743" s="175"/>
      <c r="T743" s="175"/>
      <c r="U743" s="175"/>
      <c r="V743" s="175"/>
      <c r="W743" s="175"/>
      <c r="X743" s="415"/>
      <c r="Y743" s="175"/>
      <c r="Z743" s="175"/>
      <c r="AA743" s="415"/>
    </row>
    <row r="744" spans="1:27" s="222" customFormat="1" x14ac:dyDescent="0.15">
      <c r="A744" s="199"/>
      <c r="B744" s="199"/>
      <c r="C744" s="199"/>
      <c r="D744" s="302"/>
      <c r="E744" s="303"/>
      <c r="F744" s="302"/>
      <c r="G744" s="302"/>
      <c r="H744" s="302"/>
      <c r="I744" s="302"/>
      <c r="J744" s="302"/>
      <c r="K744" s="302"/>
      <c r="L744" s="302"/>
      <c r="M744" s="175"/>
      <c r="N744" s="175"/>
      <c r="O744" s="175"/>
      <c r="P744" s="175"/>
      <c r="Q744" s="175"/>
      <c r="R744" s="175"/>
      <c r="S744" s="175"/>
      <c r="T744" s="175"/>
      <c r="U744" s="175"/>
      <c r="V744" s="175"/>
      <c r="W744" s="175"/>
      <c r="X744" s="415"/>
      <c r="Y744" s="175"/>
      <c r="Z744" s="175"/>
      <c r="AA744" s="415"/>
    </row>
    <row r="745" spans="1:27" s="222" customFormat="1" x14ac:dyDescent="0.15">
      <c r="A745" s="199"/>
      <c r="B745" s="199"/>
      <c r="C745" s="199"/>
      <c r="D745" s="302"/>
      <c r="E745" s="303"/>
      <c r="F745" s="302"/>
      <c r="G745" s="302"/>
      <c r="H745" s="302"/>
      <c r="I745" s="302"/>
      <c r="J745" s="302"/>
      <c r="K745" s="302"/>
      <c r="L745" s="302"/>
      <c r="M745" s="175"/>
      <c r="N745" s="175"/>
      <c r="O745" s="175"/>
      <c r="P745" s="175"/>
      <c r="Q745" s="175"/>
      <c r="R745" s="175"/>
      <c r="S745" s="175"/>
      <c r="T745" s="175"/>
      <c r="U745" s="175"/>
      <c r="V745" s="175"/>
      <c r="W745" s="175"/>
      <c r="X745" s="415"/>
      <c r="Y745" s="175"/>
      <c r="Z745" s="175"/>
      <c r="AA745" s="415"/>
    </row>
    <row r="746" spans="1:27" s="222" customFormat="1" x14ac:dyDescent="0.15">
      <c r="A746" s="199"/>
      <c r="B746" s="199"/>
      <c r="C746" s="199"/>
      <c r="D746" s="302"/>
      <c r="E746" s="303"/>
      <c r="F746" s="302"/>
      <c r="G746" s="302"/>
      <c r="H746" s="302"/>
      <c r="I746" s="302"/>
      <c r="J746" s="302"/>
      <c r="K746" s="302"/>
      <c r="L746" s="302"/>
      <c r="M746" s="175"/>
      <c r="N746" s="175"/>
      <c r="O746" s="175"/>
      <c r="P746" s="175"/>
      <c r="Q746" s="175"/>
      <c r="R746" s="175"/>
      <c r="S746" s="175"/>
      <c r="T746" s="175"/>
      <c r="U746" s="175"/>
      <c r="V746" s="175"/>
      <c r="W746" s="175"/>
      <c r="X746" s="415"/>
      <c r="Y746" s="175"/>
      <c r="Z746" s="175"/>
      <c r="AA746" s="415"/>
    </row>
    <row r="747" spans="1:27" s="222" customFormat="1" x14ac:dyDescent="0.15">
      <c r="A747" s="199"/>
      <c r="B747" s="199"/>
      <c r="C747" s="199"/>
      <c r="D747" s="302"/>
      <c r="E747" s="303"/>
      <c r="F747" s="302"/>
      <c r="G747" s="302"/>
      <c r="H747" s="302"/>
      <c r="I747" s="302"/>
      <c r="J747" s="302"/>
      <c r="K747" s="302"/>
      <c r="L747" s="302"/>
      <c r="M747" s="175"/>
      <c r="N747" s="175"/>
      <c r="O747" s="175"/>
      <c r="P747" s="175"/>
      <c r="Q747" s="175"/>
      <c r="R747" s="175"/>
      <c r="S747" s="175"/>
      <c r="T747" s="175"/>
      <c r="U747" s="175"/>
      <c r="V747" s="175"/>
      <c r="W747" s="175"/>
      <c r="X747" s="415"/>
      <c r="Y747" s="175"/>
      <c r="Z747" s="175"/>
      <c r="AA747" s="415"/>
    </row>
    <row r="748" spans="1:27" s="222" customFormat="1" x14ac:dyDescent="0.15">
      <c r="A748" s="199"/>
      <c r="B748" s="199"/>
      <c r="C748" s="199"/>
      <c r="D748" s="302"/>
      <c r="E748" s="303"/>
      <c r="F748" s="302"/>
      <c r="G748" s="302"/>
      <c r="H748" s="302"/>
      <c r="I748" s="302"/>
      <c r="J748" s="302"/>
      <c r="K748" s="302"/>
      <c r="L748" s="302"/>
      <c r="M748" s="175"/>
      <c r="N748" s="175"/>
      <c r="O748" s="175"/>
      <c r="P748" s="175"/>
      <c r="Q748" s="175"/>
      <c r="R748" s="175"/>
      <c r="S748" s="175"/>
      <c r="T748" s="175"/>
      <c r="U748" s="175"/>
      <c r="V748" s="175"/>
      <c r="W748" s="175"/>
      <c r="X748" s="415"/>
      <c r="Y748" s="175"/>
      <c r="Z748" s="175"/>
      <c r="AA748" s="415"/>
    </row>
    <row r="749" spans="1:27" s="222" customFormat="1" x14ac:dyDescent="0.15">
      <c r="A749" s="199"/>
      <c r="B749" s="199"/>
      <c r="C749" s="199"/>
      <c r="D749" s="302"/>
      <c r="E749" s="303"/>
      <c r="F749" s="302"/>
      <c r="G749" s="302"/>
      <c r="H749" s="302"/>
      <c r="I749" s="302"/>
      <c r="J749" s="302"/>
      <c r="K749" s="302"/>
      <c r="L749" s="302"/>
      <c r="M749" s="175"/>
      <c r="N749" s="175"/>
      <c r="O749" s="175"/>
      <c r="P749" s="175"/>
      <c r="Q749" s="175"/>
      <c r="R749" s="175"/>
      <c r="S749" s="175"/>
      <c r="T749" s="175"/>
      <c r="U749" s="175"/>
      <c r="V749" s="175"/>
      <c r="W749" s="175"/>
      <c r="X749" s="415"/>
      <c r="Y749" s="175"/>
      <c r="Z749" s="175"/>
      <c r="AA749" s="415"/>
    </row>
    <row r="750" spans="1:27" s="222" customFormat="1" x14ac:dyDescent="0.15">
      <c r="A750" s="199"/>
      <c r="B750" s="199"/>
      <c r="C750" s="199"/>
      <c r="D750" s="302"/>
      <c r="E750" s="303"/>
      <c r="F750" s="302"/>
      <c r="G750" s="302"/>
      <c r="H750" s="302"/>
      <c r="I750" s="302"/>
      <c r="J750" s="302"/>
      <c r="K750" s="302"/>
      <c r="L750" s="302"/>
      <c r="M750" s="175"/>
      <c r="N750" s="175"/>
      <c r="O750" s="175"/>
      <c r="P750" s="175"/>
      <c r="Q750" s="175"/>
      <c r="R750" s="175"/>
      <c r="S750" s="175"/>
      <c r="T750" s="175"/>
      <c r="U750" s="175"/>
      <c r="V750" s="175"/>
      <c r="W750" s="175"/>
      <c r="X750" s="415"/>
      <c r="Y750" s="175"/>
      <c r="Z750" s="175"/>
      <c r="AA750" s="415"/>
    </row>
    <row r="751" spans="1:27" s="222" customFormat="1" x14ac:dyDescent="0.15">
      <c r="A751" s="199"/>
      <c r="B751" s="199"/>
      <c r="C751" s="199"/>
      <c r="D751" s="302"/>
      <c r="E751" s="303"/>
      <c r="F751" s="302"/>
      <c r="G751" s="302"/>
      <c r="H751" s="302"/>
      <c r="I751" s="302"/>
      <c r="J751" s="302"/>
      <c r="K751" s="302"/>
      <c r="L751" s="302"/>
      <c r="M751" s="175"/>
      <c r="N751" s="175"/>
      <c r="O751" s="175"/>
      <c r="P751" s="175"/>
      <c r="Q751" s="175"/>
      <c r="R751" s="175"/>
      <c r="S751" s="175"/>
      <c r="T751" s="175"/>
      <c r="U751" s="175"/>
      <c r="V751" s="175"/>
      <c r="W751" s="175"/>
      <c r="X751" s="415"/>
      <c r="Y751" s="175"/>
      <c r="Z751" s="175"/>
      <c r="AA751" s="415"/>
    </row>
    <row r="752" spans="1:27" s="222" customFormat="1" x14ac:dyDescent="0.15">
      <c r="A752" s="199"/>
      <c r="B752" s="199"/>
      <c r="C752" s="199"/>
      <c r="D752" s="302"/>
      <c r="E752" s="303"/>
      <c r="F752" s="302"/>
      <c r="G752" s="302"/>
      <c r="H752" s="302"/>
      <c r="I752" s="302"/>
      <c r="J752" s="302"/>
      <c r="K752" s="302"/>
      <c r="L752" s="302"/>
      <c r="M752" s="175"/>
      <c r="N752" s="175"/>
      <c r="O752" s="175"/>
      <c r="P752" s="175"/>
      <c r="Q752" s="175"/>
      <c r="R752" s="175"/>
      <c r="S752" s="175"/>
      <c r="T752" s="175"/>
      <c r="U752" s="175"/>
      <c r="V752" s="175"/>
      <c r="W752" s="175"/>
      <c r="X752" s="415"/>
      <c r="Y752" s="175"/>
      <c r="Z752" s="175"/>
      <c r="AA752" s="415"/>
    </row>
    <row r="753" spans="1:27" s="222" customFormat="1" x14ac:dyDescent="0.15">
      <c r="A753" s="199"/>
      <c r="B753" s="199"/>
      <c r="C753" s="199"/>
      <c r="D753" s="302"/>
      <c r="E753" s="303"/>
      <c r="F753" s="302"/>
      <c r="G753" s="302"/>
      <c r="H753" s="302"/>
      <c r="I753" s="302"/>
      <c r="J753" s="302"/>
      <c r="K753" s="302"/>
      <c r="L753" s="302"/>
      <c r="M753" s="175"/>
      <c r="N753" s="175"/>
      <c r="O753" s="175"/>
      <c r="P753" s="175"/>
      <c r="Q753" s="175"/>
      <c r="R753" s="175"/>
      <c r="S753" s="175"/>
      <c r="T753" s="175"/>
      <c r="U753" s="175"/>
      <c r="V753" s="175"/>
      <c r="W753" s="175"/>
      <c r="X753" s="415"/>
      <c r="Y753" s="175"/>
      <c r="Z753" s="175"/>
      <c r="AA753" s="415"/>
    </row>
    <row r="754" spans="1:27" s="222" customFormat="1" x14ac:dyDescent="0.15">
      <c r="A754" s="199"/>
      <c r="B754" s="199"/>
      <c r="C754" s="199"/>
      <c r="D754" s="302"/>
      <c r="E754" s="303"/>
      <c r="F754" s="302"/>
      <c r="G754" s="302"/>
      <c r="H754" s="302"/>
      <c r="I754" s="302"/>
      <c r="J754" s="302"/>
      <c r="K754" s="302"/>
      <c r="L754" s="302"/>
      <c r="M754" s="175"/>
      <c r="N754" s="175"/>
      <c r="O754" s="175"/>
      <c r="P754" s="175"/>
      <c r="Q754" s="175"/>
      <c r="R754" s="175"/>
      <c r="S754" s="175"/>
      <c r="T754" s="175"/>
      <c r="U754" s="175"/>
      <c r="V754" s="175"/>
      <c r="W754" s="175"/>
      <c r="X754" s="415"/>
      <c r="Y754" s="175"/>
      <c r="Z754" s="175"/>
      <c r="AA754" s="415"/>
    </row>
    <row r="755" spans="1:27" s="222" customFormat="1" x14ac:dyDescent="0.15">
      <c r="A755" s="199"/>
      <c r="B755" s="199"/>
      <c r="C755" s="199"/>
      <c r="D755" s="302"/>
      <c r="E755" s="303"/>
      <c r="F755" s="302"/>
      <c r="G755" s="302"/>
      <c r="H755" s="302"/>
      <c r="I755" s="302"/>
      <c r="J755" s="302"/>
      <c r="K755" s="302"/>
      <c r="L755" s="302"/>
      <c r="M755" s="175"/>
      <c r="N755" s="175"/>
      <c r="O755" s="175"/>
      <c r="P755" s="175"/>
      <c r="Q755" s="175"/>
      <c r="R755" s="175"/>
      <c r="S755" s="175"/>
      <c r="T755" s="175"/>
      <c r="U755" s="175"/>
      <c r="V755" s="175"/>
      <c r="W755" s="175"/>
      <c r="X755" s="415"/>
      <c r="Y755" s="175"/>
      <c r="Z755" s="175"/>
      <c r="AA755" s="415"/>
    </row>
    <row r="756" spans="1:27" s="222" customFormat="1" x14ac:dyDescent="0.15">
      <c r="A756" s="199"/>
      <c r="B756" s="199"/>
      <c r="C756" s="199"/>
      <c r="D756" s="302"/>
      <c r="E756" s="303"/>
      <c r="F756" s="302"/>
      <c r="G756" s="302"/>
      <c r="H756" s="302"/>
      <c r="I756" s="302"/>
      <c r="J756" s="302"/>
      <c r="K756" s="302"/>
      <c r="L756" s="302"/>
      <c r="M756" s="175"/>
      <c r="N756" s="175"/>
      <c r="O756" s="175"/>
      <c r="P756" s="175"/>
      <c r="Q756" s="175"/>
      <c r="R756" s="175"/>
      <c r="S756" s="175"/>
      <c r="T756" s="175"/>
      <c r="U756" s="175"/>
      <c r="V756" s="175"/>
      <c r="W756" s="175"/>
      <c r="X756" s="415"/>
      <c r="Y756" s="175"/>
      <c r="Z756" s="175"/>
      <c r="AA756" s="415"/>
    </row>
    <row r="757" spans="1:27" s="222" customFormat="1" x14ac:dyDescent="0.15">
      <c r="A757" s="199"/>
      <c r="B757" s="199"/>
      <c r="C757" s="199"/>
      <c r="D757" s="302"/>
      <c r="E757" s="303"/>
      <c r="F757" s="302"/>
      <c r="G757" s="302"/>
      <c r="H757" s="302"/>
      <c r="I757" s="302"/>
      <c r="J757" s="302"/>
      <c r="K757" s="302"/>
      <c r="L757" s="302"/>
      <c r="M757" s="175"/>
      <c r="N757" s="175"/>
      <c r="O757" s="175"/>
      <c r="P757" s="175"/>
      <c r="Q757" s="175"/>
      <c r="R757" s="175"/>
      <c r="S757" s="175"/>
      <c r="T757" s="175"/>
      <c r="U757" s="175"/>
      <c r="V757" s="175"/>
      <c r="W757" s="175"/>
      <c r="X757" s="415"/>
      <c r="Y757" s="175"/>
      <c r="Z757" s="175"/>
      <c r="AA757" s="415"/>
    </row>
    <row r="758" spans="1:27" s="222" customFormat="1" x14ac:dyDescent="0.15">
      <c r="A758" s="199"/>
      <c r="B758" s="199"/>
      <c r="C758" s="199"/>
      <c r="D758" s="302"/>
      <c r="E758" s="303"/>
      <c r="F758" s="302"/>
      <c r="G758" s="302"/>
      <c r="H758" s="302"/>
      <c r="I758" s="302"/>
      <c r="J758" s="302"/>
      <c r="K758" s="302"/>
      <c r="L758" s="302"/>
      <c r="M758" s="175"/>
      <c r="N758" s="175"/>
      <c r="O758" s="175"/>
      <c r="P758" s="175"/>
      <c r="Q758" s="175"/>
      <c r="R758" s="175"/>
      <c r="S758" s="175"/>
      <c r="T758" s="175"/>
      <c r="U758" s="175"/>
      <c r="V758" s="175"/>
      <c r="W758" s="175"/>
      <c r="X758" s="415"/>
      <c r="Y758" s="175"/>
      <c r="Z758" s="175"/>
      <c r="AA758" s="415"/>
    </row>
    <row r="759" spans="1:27" s="222" customFormat="1" x14ac:dyDescent="0.15">
      <c r="A759" s="199"/>
      <c r="B759" s="199"/>
      <c r="C759" s="199"/>
      <c r="D759" s="302"/>
      <c r="E759" s="303"/>
      <c r="F759" s="302"/>
      <c r="G759" s="302"/>
      <c r="H759" s="302"/>
      <c r="I759" s="302"/>
      <c r="J759" s="302"/>
      <c r="K759" s="302"/>
      <c r="L759" s="302"/>
      <c r="M759" s="175"/>
      <c r="N759" s="175"/>
      <c r="O759" s="175"/>
      <c r="P759" s="175"/>
      <c r="Q759" s="175"/>
      <c r="R759" s="175"/>
      <c r="S759" s="175"/>
      <c r="T759" s="175"/>
      <c r="U759" s="175"/>
      <c r="V759" s="175"/>
      <c r="W759" s="175"/>
      <c r="X759" s="415"/>
      <c r="Y759" s="175"/>
      <c r="Z759" s="175"/>
      <c r="AA759" s="415"/>
    </row>
    <row r="760" spans="1:27" s="222" customFormat="1" x14ac:dyDescent="0.15">
      <c r="A760" s="199"/>
      <c r="B760" s="199"/>
      <c r="C760" s="199"/>
      <c r="D760" s="302"/>
      <c r="E760" s="303"/>
      <c r="F760" s="302"/>
      <c r="G760" s="302"/>
      <c r="H760" s="302"/>
      <c r="I760" s="302"/>
      <c r="J760" s="302"/>
      <c r="K760" s="302"/>
      <c r="L760" s="302"/>
      <c r="M760" s="175"/>
      <c r="N760" s="175"/>
      <c r="O760" s="175"/>
      <c r="P760" s="175"/>
      <c r="Q760" s="175"/>
      <c r="R760" s="175"/>
      <c r="S760" s="175"/>
      <c r="T760" s="175"/>
      <c r="U760" s="175"/>
      <c r="V760" s="175"/>
      <c r="W760" s="175"/>
      <c r="X760" s="415"/>
      <c r="Y760" s="175"/>
      <c r="Z760" s="175"/>
      <c r="AA760" s="415"/>
    </row>
    <row r="761" spans="1:27" s="222" customFormat="1" x14ac:dyDescent="0.15">
      <c r="A761" s="199"/>
      <c r="B761" s="199"/>
      <c r="C761" s="199"/>
      <c r="D761" s="302"/>
      <c r="E761" s="303"/>
      <c r="F761" s="302"/>
      <c r="G761" s="302"/>
      <c r="H761" s="302"/>
      <c r="I761" s="302"/>
      <c r="J761" s="302"/>
      <c r="K761" s="302"/>
      <c r="L761" s="302"/>
      <c r="M761" s="175"/>
      <c r="N761" s="175"/>
      <c r="O761" s="175"/>
      <c r="P761" s="175"/>
      <c r="Q761" s="175"/>
      <c r="R761" s="175"/>
      <c r="S761" s="175"/>
      <c r="T761" s="175"/>
      <c r="U761" s="175"/>
      <c r="V761" s="175"/>
      <c r="W761" s="175"/>
      <c r="X761" s="415"/>
      <c r="Y761" s="175"/>
      <c r="Z761" s="175"/>
      <c r="AA761" s="415"/>
    </row>
    <row r="762" spans="1:27" s="222" customFormat="1" x14ac:dyDescent="0.15">
      <c r="A762" s="199"/>
      <c r="B762" s="199"/>
      <c r="C762" s="199"/>
      <c r="D762" s="302"/>
      <c r="E762" s="303"/>
      <c r="F762" s="302"/>
      <c r="G762" s="302"/>
      <c r="H762" s="302"/>
      <c r="I762" s="302"/>
      <c r="J762" s="302"/>
      <c r="K762" s="302"/>
      <c r="L762" s="302"/>
      <c r="M762" s="175"/>
      <c r="N762" s="175"/>
      <c r="O762" s="175"/>
      <c r="P762" s="175"/>
      <c r="Q762" s="175"/>
      <c r="R762" s="175"/>
      <c r="S762" s="175"/>
      <c r="T762" s="175"/>
      <c r="U762" s="175"/>
      <c r="V762" s="175"/>
      <c r="W762" s="175"/>
      <c r="X762" s="415"/>
      <c r="Y762" s="175"/>
      <c r="Z762" s="175"/>
      <c r="AA762" s="415"/>
    </row>
    <row r="763" spans="1:27" s="222" customFormat="1" x14ac:dyDescent="0.15">
      <c r="A763" s="199"/>
      <c r="B763" s="199"/>
      <c r="C763" s="199"/>
      <c r="D763" s="302"/>
      <c r="E763" s="303"/>
      <c r="F763" s="302"/>
      <c r="G763" s="302"/>
      <c r="H763" s="302"/>
      <c r="I763" s="302"/>
      <c r="J763" s="302"/>
      <c r="K763" s="302"/>
      <c r="L763" s="302"/>
      <c r="M763" s="175"/>
      <c r="N763" s="175"/>
      <c r="O763" s="175"/>
      <c r="P763" s="175"/>
      <c r="Q763" s="175"/>
      <c r="R763" s="175"/>
      <c r="S763" s="175"/>
      <c r="T763" s="175"/>
      <c r="U763" s="175"/>
      <c r="V763" s="175"/>
      <c r="W763" s="175"/>
      <c r="X763" s="415"/>
      <c r="Y763" s="175"/>
      <c r="Z763" s="175"/>
      <c r="AA763" s="415"/>
    </row>
    <row r="764" spans="1:27" s="222" customFormat="1" x14ac:dyDescent="0.15">
      <c r="A764" s="199"/>
      <c r="B764" s="199"/>
      <c r="C764" s="199"/>
      <c r="D764" s="302"/>
      <c r="E764" s="303"/>
      <c r="F764" s="302"/>
      <c r="G764" s="302"/>
      <c r="H764" s="302"/>
      <c r="I764" s="302"/>
      <c r="J764" s="302"/>
      <c r="K764" s="302"/>
      <c r="L764" s="302"/>
      <c r="M764" s="175"/>
      <c r="N764" s="175"/>
      <c r="O764" s="175"/>
      <c r="P764" s="175"/>
      <c r="Q764" s="175"/>
      <c r="R764" s="175"/>
      <c r="S764" s="175"/>
      <c r="T764" s="175"/>
      <c r="U764" s="175"/>
      <c r="V764" s="175"/>
      <c r="W764" s="175"/>
      <c r="X764" s="415"/>
      <c r="Y764" s="175"/>
      <c r="Z764" s="175"/>
      <c r="AA764" s="415"/>
    </row>
    <row r="765" spans="1:27" s="222" customFormat="1" x14ac:dyDescent="0.15">
      <c r="A765" s="199"/>
      <c r="B765" s="199"/>
      <c r="C765" s="199"/>
      <c r="D765" s="302"/>
      <c r="E765" s="303"/>
      <c r="F765" s="302"/>
      <c r="G765" s="302"/>
      <c r="H765" s="302"/>
      <c r="I765" s="302"/>
      <c r="J765" s="302"/>
      <c r="K765" s="302"/>
      <c r="L765" s="302"/>
      <c r="M765" s="175"/>
      <c r="N765" s="175"/>
      <c r="O765" s="175"/>
      <c r="P765" s="175"/>
      <c r="Q765" s="175"/>
      <c r="R765" s="175"/>
      <c r="S765" s="175"/>
      <c r="T765" s="175"/>
      <c r="U765" s="175"/>
      <c r="V765" s="175"/>
      <c r="W765" s="175"/>
      <c r="X765" s="415"/>
      <c r="Y765" s="175"/>
      <c r="Z765" s="175"/>
      <c r="AA765" s="415"/>
    </row>
    <row r="766" spans="1:27" s="222" customFormat="1" x14ac:dyDescent="0.15">
      <c r="A766" s="199"/>
      <c r="B766" s="199"/>
      <c r="C766" s="199"/>
      <c r="D766" s="302"/>
      <c r="E766" s="303"/>
      <c r="F766" s="302"/>
      <c r="G766" s="302"/>
      <c r="H766" s="302"/>
      <c r="I766" s="302"/>
      <c r="J766" s="302"/>
      <c r="K766" s="302"/>
      <c r="L766" s="302"/>
      <c r="M766" s="175"/>
      <c r="N766" s="175"/>
      <c r="O766" s="175"/>
      <c r="P766" s="175"/>
      <c r="Q766" s="175"/>
      <c r="R766" s="175"/>
      <c r="S766" s="175"/>
      <c r="T766" s="175"/>
      <c r="U766" s="175"/>
      <c r="V766" s="175"/>
      <c r="W766" s="175"/>
      <c r="X766" s="415"/>
      <c r="Y766" s="175"/>
      <c r="Z766" s="175"/>
      <c r="AA766" s="415"/>
    </row>
    <row r="767" spans="1:27" s="222" customFormat="1" x14ac:dyDescent="0.15">
      <c r="A767" s="199"/>
      <c r="B767" s="199"/>
      <c r="C767" s="199"/>
      <c r="D767" s="302"/>
      <c r="E767" s="303"/>
      <c r="F767" s="302"/>
      <c r="G767" s="302"/>
      <c r="H767" s="302"/>
      <c r="I767" s="302"/>
      <c r="J767" s="302"/>
      <c r="K767" s="302"/>
      <c r="L767" s="302"/>
      <c r="M767" s="175"/>
      <c r="N767" s="175"/>
      <c r="O767" s="175"/>
      <c r="P767" s="175"/>
      <c r="Q767" s="175"/>
      <c r="R767" s="175"/>
      <c r="S767" s="175"/>
      <c r="T767" s="175"/>
      <c r="U767" s="175"/>
      <c r="V767" s="175"/>
      <c r="W767" s="175"/>
      <c r="X767" s="415"/>
      <c r="Y767" s="175"/>
      <c r="Z767" s="175"/>
      <c r="AA767" s="415"/>
    </row>
    <row r="768" spans="1:27" s="222" customFormat="1" x14ac:dyDescent="0.15">
      <c r="A768" s="199"/>
      <c r="B768" s="199"/>
      <c r="C768" s="199"/>
      <c r="D768" s="302"/>
      <c r="E768" s="303"/>
      <c r="F768" s="302"/>
      <c r="G768" s="302"/>
      <c r="H768" s="302"/>
      <c r="I768" s="302"/>
      <c r="J768" s="302"/>
      <c r="K768" s="302"/>
      <c r="L768" s="302"/>
      <c r="M768" s="175"/>
      <c r="N768" s="175"/>
      <c r="O768" s="175"/>
      <c r="P768" s="175"/>
      <c r="Q768" s="175"/>
      <c r="R768" s="175"/>
      <c r="S768" s="175"/>
      <c r="T768" s="175"/>
      <c r="U768" s="175"/>
      <c r="V768" s="175"/>
      <c r="W768" s="175"/>
      <c r="X768" s="415"/>
      <c r="Y768" s="175"/>
      <c r="Z768" s="175"/>
      <c r="AA768" s="415"/>
    </row>
    <row r="769" spans="1:27" s="222" customFormat="1" x14ac:dyDescent="0.15">
      <c r="A769" s="199"/>
      <c r="B769" s="199"/>
      <c r="C769" s="199"/>
      <c r="D769" s="302"/>
      <c r="E769" s="303"/>
      <c r="F769" s="302"/>
      <c r="G769" s="302"/>
      <c r="H769" s="302"/>
      <c r="I769" s="302"/>
      <c r="J769" s="302"/>
      <c r="K769" s="302"/>
      <c r="L769" s="302"/>
      <c r="M769" s="175"/>
      <c r="N769" s="175"/>
      <c r="O769" s="175"/>
      <c r="P769" s="175"/>
      <c r="Q769" s="175"/>
      <c r="R769" s="175"/>
      <c r="S769" s="175"/>
      <c r="T769" s="175"/>
      <c r="U769" s="175"/>
      <c r="V769" s="175"/>
      <c r="W769" s="175"/>
      <c r="X769" s="415"/>
      <c r="Y769" s="175"/>
      <c r="Z769" s="175"/>
      <c r="AA769" s="415"/>
    </row>
    <row r="770" spans="1:27" s="222" customFormat="1" x14ac:dyDescent="0.15">
      <c r="A770" s="199"/>
      <c r="B770" s="199"/>
      <c r="C770" s="199"/>
      <c r="D770" s="302"/>
      <c r="E770" s="303"/>
      <c r="F770" s="302"/>
      <c r="G770" s="302"/>
      <c r="H770" s="302"/>
      <c r="I770" s="302"/>
      <c r="J770" s="302"/>
      <c r="K770" s="302"/>
      <c r="L770" s="302"/>
      <c r="M770" s="175"/>
      <c r="N770" s="175"/>
      <c r="O770" s="175"/>
      <c r="P770" s="175"/>
      <c r="Q770" s="175"/>
      <c r="R770" s="175"/>
      <c r="S770" s="175"/>
      <c r="T770" s="175"/>
      <c r="U770" s="175"/>
      <c r="V770" s="175"/>
      <c r="W770" s="175"/>
      <c r="X770" s="415"/>
      <c r="Y770" s="175"/>
      <c r="Z770" s="175"/>
      <c r="AA770" s="415"/>
    </row>
    <row r="771" spans="1:27" s="222" customFormat="1" x14ac:dyDescent="0.15">
      <c r="A771" s="199"/>
      <c r="B771" s="199"/>
      <c r="C771" s="199"/>
      <c r="D771" s="302"/>
      <c r="E771" s="303"/>
      <c r="F771" s="302"/>
      <c r="G771" s="302"/>
      <c r="H771" s="302"/>
      <c r="I771" s="302"/>
      <c r="J771" s="302"/>
      <c r="K771" s="302"/>
      <c r="L771" s="302"/>
      <c r="M771" s="175"/>
      <c r="N771" s="175"/>
      <c r="O771" s="175"/>
      <c r="P771" s="175"/>
      <c r="Q771" s="175"/>
      <c r="R771" s="175"/>
      <c r="S771" s="175"/>
      <c r="T771" s="175"/>
      <c r="U771" s="175"/>
      <c r="V771" s="175"/>
      <c r="W771" s="175"/>
      <c r="X771" s="415"/>
      <c r="Y771" s="175"/>
      <c r="Z771" s="175"/>
      <c r="AA771" s="415"/>
    </row>
    <row r="772" spans="1:27" s="222" customFormat="1" x14ac:dyDescent="0.15">
      <c r="A772" s="199"/>
      <c r="B772" s="199"/>
      <c r="C772" s="199"/>
      <c r="D772" s="302"/>
      <c r="E772" s="303"/>
      <c r="F772" s="302"/>
      <c r="G772" s="302"/>
      <c r="H772" s="302"/>
      <c r="I772" s="302"/>
      <c r="J772" s="302"/>
      <c r="K772" s="302"/>
      <c r="L772" s="302"/>
      <c r="M772" s="175"/>
      <c r="N772" s="175"/>
      <c r="O772" s="175"/>
      <c r="P772" s="175"/>
      <c r="Q772" s="175"/>
      <c r="R772" s="175"/>
      <c r="S772" s="175"/>
      <c r="T772" s="175"/>
      <c r="U772" s="175"/>
      <c r="V772" s="175"/>
      <c r="W772" s="175"/>
      <c r="X772" s="415"/>
      <c r="Y772" s="175"/>
      <c r="Z772" s="175"/>
      <c r="AA772" s="415"/>
    </row>
    <row r="773" spans="1:27" s="222" customFormat="1" x14ac:dyDescent="0.15">
      <c r="A773" s="199"/>
      <c r="B773" s="199"/>
      <c r="C773" s="199"/>
      <c r="D773" s="302"/>
      <c r="E773" s="303"/>
      <c r="F773" s="302"/>
      <c r="G773" s="302"/>
      <c r="H773" s="302"/>
      <c r="I773" s="302"/>
      <c r="J773" s="302"/>
      <c r="K773" s="302"/>
      <c r="L773" s="302"/>
      <c r="M773" s="175"/>
      <c r="N773" s="175"/>
      <c r="O773" s="175"/>
      <c r="P773" s="175"/>
      <c r="Q773" s="175"/>
      <c r="R773" s="175"/>
      <c r="S773" s="175"/>
      <c r="T773" s="175"/>
      <c r="U773" s="175"/>
      <c r="V773" s="175"/>
      <c r="W773" s="175"/>
      <c r="X773" s="415"/>
      <c r="Y773" s="175"/>
      <c r="Z773" s="175"/>
      <c r="AA773" s="415"/>
    </row>
    <row r="774" spans="1:27" s="222" customFormat="1" x14ac:dyDescent="0.15">
      <c r="A774" s="199"/>
      <c r="B774" s="199"/>
      <c r="C774" s="199"/>
      <c r="D774" s="302"/>
      <c r="E774" s="303"/>
      <c r="F774" s="302"/>
      <c r="G774" s="302"/>
      <c r="H774" s="302"/>
      <c r="I774" s="302"/>
      <c r="J774" s="302"/>
      <c r="K774" s="302"/>
      <c r="L774" s="302"/>
      <c r="M774" s="175"/>
      <c r="N774" s="175"/>
      <c r="O774" s="175"/>
      <c r="P774" s="175"/>
      <c r="Q774" s="175"/>
      <c r="R774" s="175"/>
      <c r="S774" s="175"/>
      <c r="T774" s="175"/>
      <c r="U774" s="175"/>
      <c r="V774" s="175"/>
      <c r="W774" s="175"/>
      <c r="X774" s="415"/>
      <c r="Y774" s="175"/>
      <c r="Z774" s="175"/>
      <c r="AA774" s="415"/>
    </row>
    <row r="775" spans="1:27" s="222" customFormat="1" x14ac:dyDescent="0.15">
      <c r="A775" s="199"/>
      <c r="B775" s="199"/>
      <c r="C775" s="199"/>
      <c r="D775" s="302"/>
      <c r="E775" s="303"/>
      <c r="F775" s="302"/>
      <c r="G775" s="302"/>
      <c r="H775" s="302"/>
      <c r="I775" s="302"/>
      <c r="J775" s="302"/>
      <c r="K775" s="302"/>
      <c r="L775" s="302"/>
      <c r="M775" s="175"/>
      <c r="N775" s="175"/>
      <c r="O775" s="175"/>
      <c r="P775" s="175"/>
      <c r="Q775" s="175"/>
      <c r="R775" s="175"/>
      <c r="S775" s="175"/>
      <c r="T775" s="175"/>
      <c r="U775" s="175"/>
      <c r="V775" s="175"/>
      <c r="W775" s="175"/>
      <c r="X775" s="415"/>
      <c r="Y775" s="175"/>
      <c r="Z775" s="175"/>
      <c r="AA775" s="415"/>
    </row>
    <row r="776" spans="1:27" s="222" customFormat="1" x14ac:dyDescent="0.15">
      <c r="A776" s="199"/>
      <c r="B776" s="199"/>
      <c r="C776" s="199"/>
      <c r="D776" s="302"/>
      <c r="E776" s="303"/>
      <c r="F776" s="302"/>
      <c r="G776" s="302"/>
      <c r="H776" s="302"/>
      <c r="I776" s="302"/>
      <c r="J776" s="302"/>
      <c r="K776" s="302"/>
      <c r="L776" s="302"/>
      <c r="M776" s="175"/>
      <c r="N776" s="175"/>
      <c r="O776" s="175"/>
      <c r="P776" s="175"/>
      <c r="Q776" s="175"/>
      <c r="R776" s="175"/>
      <c r="S776" s="175"/>
      <c r="T776" s="175"/>
      <c r="U776" s="175"/>
      <c r="V776" s="175"/>
      <c r="W776" s="175"/>
      <c r="X776" s="415"/>
      <c r="Y776" s="175"/>
      <c r="Z776" s="175"/>
      <c r="AA776" s="415"/>
    </row>
    <row r="777" spans="1:27" s="222" customFormat="1" x14ac:dyDescent="0.15">
      <c r="A777" s="199"/>
      <c r="B777" s="199"/>
      <c r="C777" s="199"/>
      <c r="D777" s="302"/>
      <c r="E777" s="303"/>
      <c r="F777" s="302"/>
      <c r="G777" s="302"/>
      <c r="H777" s="302"/>
      <c r="I777" s="302"/>
      <c r="J777" s="302"/>
      <c r="K777" s="302"/>
      <c r="L777" s="302"/>
      <c r="M777" s="175"/>
      <c r="N777" s="175"/>
      <c r="O777" s="175"/>
      <c r="P777" s="175"/>
      <c r="Q777" s="175"/>
      <c r="R777" s="175"/>
      <c r="S777" s="175"/>
      <c r="T777" s="175"/>
      <c r="U777" s="175"/>
      <c r="V777" s="175"/>
      <c r="W777" s="175"/>
      <c r="X777" s="415"/>
      <c r="Y777" s="175"/>
      <c r="Z777" s="175"/>
      <c r="AA777" s="415"/>
    </row>
    <row r="778" spans="1:27" s="222" customFormat="1" x14ac:dyDescent="0.15">
      <c r="A778" s="199"/>
      <c r="B778" s="199"/>
      <c r="C778" s="199"/>
      <c r="D778" s="302"/>
      <c r="E778" s="303"/>
      <c r="F778" s="302"/>
      <c r="G778" s="302"/>
      <c r="H778" s="302"/>
      <c r="I778" s="302"/>
      <c r="J778" s="302"/>
      <c r="K778" s="302"/>
      <c r="L778" s="302"/>
      <c r="M778" s="175"/>
      <c r="N778" s="175"/>
      <c r="O778" s="175"/>
      <c r="P778" s="175"/>
      <c r="Q778" s="175"/>
      <c r="R778" s="175"/>
      <c r="S778" s="175"/>
      <c r="T778" s="175"/>
      <c r="U778" s="175"/>
      <c r="V778" s="175"/>
      <c r="W778" s="175"/>
      <c r="X778" s="415"/>
      <c r="Y778" s="175"/>
      <c r="Z778" s="175"/>
      <c r="AA778" s="415"/>
    </row>
    <row r="779" spans="1:27" s="222" customFormat="1" x14ac:dyDescent="0.15">
      <c r="A779" s="199"/>
      <c r="B779" s="199"/>
      <c r="C779" s="199"/>
      <c r="D779" s="302"/>
      <c r="E779" s="303"/>
      <c r="F779" s="302"/>
      <c r="G779" s="302"/>
      <c r="H779" s="302"/>
      <c r="I779" s="302"/>
      <c r="J779" s="302"/>
      <c r="K779" s="302"/>
      <c r="L779" s="302"/>
      <c r="M779" s="175"/>
      <c r="N779" s="175"/>
      <c r="O779" s="175"/>
      <c r="P779" s="175"/>
      <c r="Q779" s="175"/>
      <c r="R779" s="175"/>
      <c r="S779" s="175"/>
      <c r="T779" s="175"/>
      <c r="U779" s="175"/>
      <c r="V779" s="175"/>
      <c r="W779" s="175"/>
      <c r="X779" s="415"/>
      <c r="Y779" s="175"/>
      <c r="Z779" s="175"/>
      <c r="AA779" s="415"/>
    </row>
    <row r="780" spans="1:27" s="222" customFormat="1" x14ac:dyDescent="0.15">
      <c r="A780" s="199"/>
      <c r="B780" s="199"/>
      <c r="C780" s="199"/>
      <c r="D780" s="302"/>
      <c r="E780" s="303"/>
      <c r="F780" s="302"/>
      <c r="G780" s="302"/>
      <c r="H780" s="302"/>
      <c r="I780" s="302"/>
      <c r="J780" s="302"/>
      <c r="K780" s="302"/>
      <c r="L780" s="302"/>
      <c r="M780" s="175"/>
      <c r="N780" s="175"/>
      <c r="O780" s="175"/>
      <c r="P780" s="175"/>
      <c r="Q780" s="175"/>
      <c r="R780" s="175"/>
      <c r="S780" s="175"/>
      <c r="T780" s="175"/>
      <c r="U780" s="175"/>
      <c r="V780" s="175"/>
      <c r="W780" s="175"/>
      <c r="X780" s="415"/>
      <c r="Y780" s="175"/>
      <c r="Z780" s="175"/>
      <c r="AA780" s="415"/>
    </row>
    <row r="781" spans="1:27" s="222" customFormat="1" x14ac:dyDescent="0.15">
      <c r="A781" s="199"/>
      <c r="B781" s="199"/>
      <c r="C781" s="199"/>
      <c r="D781" s="302"/>
      <c r="E781" s="303"/>
      <c r="F781" s="302"/>
      <c r="G781" s="302"/>
      <c r="H781" s="302"/>
      <c r="I781" s="302"/>
      <c r="J781" s="302"/>
      <c r="K781" s="302"/>
      <c r="L781" s="302"/>
      <c r="M781" s="175"/>
      <c r="N781" s="175"/>
      <c r="O781" s="175"/>
      <c r="P781" s="175"/>
      <c r="Q781" s="175"/>
      <c r="R781" s="175"/>
      <c r="S781" s="175"/>
      <c r="T781" s="175"/>
      <c r="U781" s="175"/>
      <c r="V781" s="175"/>
      <c r="W781" s="175"/>
      <c r="X781" s="415"/>
      <c r="Y781" s="175"/>
      <c r="Z781" s="175"/>
      <c r="AA781" s="415"/>
    </row>
    <row r="782" spans="1:27" s="222" customFormat="1" x14ac:dyDescent="0.15">
      <c r="A782" s="199"/>
      <c r="B782" s="199"/>
      <c r="C782" s="199"/>
      <c r="D782" s="302"/>
      <c r="E782" s="303"/>
      <c r="F782" s="302"/>
      <c r="G782" s="302"/>
      <c r="H782" s="302"/>
      <c r="I782" s="302"/>
      <c r="J782" s="302"/>
      <c r="K782" s="302"/>
      <c r="L782" s="302"/>
      <c r="M782" s="175"/>
      <c r="N782" s="175"/>
      <c r="O782" s="175"/>
      <c r="P782" s="175"/>
      <c r="Q782" s="175"/>
      <c r="R782" s="175"/>
      <c r="S782" s="175"/>
      <c r="T782" s="175"/>
      <c r="U782" s="175"/>
      <c r="V782" s="175"/>
      <c r="W782" s="175"/>
      <c r="X782" s="415"/>
      <c r="Y782" s="175"/>
      <c r="Z782" s="175"/>
      <c r="AA782" s="415"/>
    </row>
    <row r="783" spans="1:27" s="222" customFormat="1" x14ac:dyDescent="0.15">
      <c r="A783" s="199"/>
      <c r="B783" s="199"/>
      <c r="C783" s="199"/>
      <c r="D783" s="302"/>
      <c r="E783" s="303"/>
      <c r="F783" s="302"/>
      <c r="G783" s="302"/>
      <c r="H783" s="302"/>
      <c r="I783" s="302"/>
      <c r="J783" s="302"/>
      <c r="K783" s="302"/>
      <c r="L783" s="302"/>
      <c r="M783" s="175"/>
      <c r="N783" s="175"/>
      <c r="O783" s="175"/>
      <c r="P783" s="175"/>
      <c r="Q783" s="175"/>
      <c r="R783" s="175"/>
      <c r="S783" s="175"/>
      <c r="T783" s="175"/>
      <c r="U783" s="175"/>
      <c r="V783" s="175"/>
      <c r="W783" s="175"/>
      <c r="X783" s="415"/>
      <c r="Y783" s="175"/>
      <c r="Z783" s="175"/>
      <c r="AA783" s="415"/>
    </row>
    <row r="784" spans="1:27" s="222" customFormat="1" x14ac:dyDescent="0.15">
      <c r="A784" s="199"/>
      <c r="B784" s="199"/>
      <c r="C784" s="199"/>
      <c r="D784" s="302"/>
      <c r="E784" s="303"/>
      <c r="F784" s="302"/>
      <c r="G784" s="302"/>
      <c r="H784" s="302"/>
      <c r="I784" s="302"/>
      <c r="J784" s="302"/>
      <c r="K784" s="302"/>
      <c r="L784" s="302"/>
      <c r="M784" s="175"/>
      <c r="N784" s="175"/>
      <c r="O784" s="175"/>
      <c r="P784" s="175"/>
      <c r="Q784" s="175"/>
      <c r="R784" s="175"/>
      <c r="S784" s="175"/>
      <c r="T784" s="175"/>
      <c r="U784" s="175"/>
      <c r="V784" s="175"/>
      <c r="W784" s="175"/>
      <c r="X784" s="415"/>
      <c r="Y784" s="175"/>
      <c r="Z784" s="175"/>
      <c r="AA784" s="415"/>
    </row>
    <row r="785" spans="1:27" s="222" customFormat="1" x14ac:dyDescent="0.15">
      <c r="A785" s="199"/>
      <c r="B785" s="199"/>
      <c r="C785" s="199"/>
      <c r="D785" s="302"/>
      <c r="E785" s="303"/>
      <c r="F785" s="302"/>
      <c r="G785" s="302"/>
      <c r="H785" s="302"/>
      <c r="I785" s="302"/>
      <c r="J785" s="302"/>
      <c r="K785" s="302"/>
      <c r="L785" s="302"/>
      <c r="M785" s="175"/>
      <c r="N785" s="175"/>
      <c r="O785" s="175"/>
      <c r="P785" s="175"/>
      <c r="Q785" s="175"/>
      <c r="R785" s="175"/>
      <c r="S785" s="175"/>
      <c r="T785" s="175"/>
      <c r="U785" s="175"/>
      <c r="V785" s="175"/>
      <c r="W785" s="175"/>
      <c r="X785" s="415"/>
      <c r="Y785" s="175"/>
      <c r="Z785" s="175"/>
      <c r="AA785" s="415"/>
    </row>
    <row r="786" spans="1:27" s="222" customFormat="1" x14ac:dyDescent="0.15">
      <c r="A786" s="199"/>
      <c r="B786" s="199"/>
      <c r="C786" s="199"/>
      <c r="D786" s="302"/>
      <c r="E786" s="303"/>
      <c r="F786" s="302"/>
      <c r="G786" s="302"/>
      <c r="H786" s="302"/>
      <c r="I786" s="302"/>
      <c r="J786" s="302"/>
      <c r="K786" s="302"/>
      <c r="L786" s="302"/>
      <c r="M786" s="175"/>
      <c r="N786" s="175"/>
      <c r="O786" s="175"/>
      <c r="P786" s="175"/>
      <c r="Q786" s="175"/>
      <c r="R786" s="175"/>
      <c r="S786" s="175"/>
      <c r="T786" s="175"/>
      <c r="U786" s="175"/>
      <c r="V786" s="175"/>
      <c r="W786" s="175"/>
      <c r="X786" s="415"/>
      <c r="Y786" s="175"/>
      <c r="Z786" s="175"/>
      <c r="AA786" s="415"/>
    </row>
    <row r="787" spans="1:27" s="222" customFormat="1" x14ac:dyDescent="0.15">
      <c r="A787" s="199"/>
      <c r="B787" s="199"/>
      <c r="C787" s="199"/>
      <c r="D787" s="302"/>
      <c r="E787" s="303"/>
      <c r="F787" s="302"/>
      <c r="G787" s="302"/>
      <c r="H787" s="302"/>
      <c r="I787" s="302"/>
      <c r="J787" s="302"/>
      <c r="K787" s="302"/>
      <c r="L787" s="302"/>
      <c r="M787" s="175"/>
      <c r="N787" s="175"/>
      <c r="O787" s="175"/>
      <c r="P787" s="175"/>
      <c r="Q787" s="175"/>
      <c r="R787" s="175"/>
      <c r="S787" s="175"/>
      <c r="T787" s="175"/>
      <c r="U787" s="175"/>
      <c r="V787" s="175"/>
      <c r="W787" s="175"/>
      <c r="X787" s="415"/>
      <c r="Y787" s="175"/>
      <c r="Z787" s="175"/>
      <c r="AA787" s="415"/>
    </row>
    <row r="788" spans="1:27" s="222" customFormat="1" x14ac:dyDescent="0.15">
      <c r="A788" s="199"/>
      <c r="B788" s="199"/>
      <c r="C788" s="199"/>
      <c r="D788" s="302"/>
      <c r="E788" s="303"/>
      <c r="F788" s="302"/>
      <c r="G788" s="302"/>
      <c r="H788" s="302"/>
      <c r="I788" s="302"/>
      <c r="J788" s="302"/>
      <c r="K788" s="302"/>
      <c r="L788" s="302"/>
      <c r="M788" s="175"/>
      <c r="N788" s="175"/>
      <c r="O788" s="175"/>
      <c r="P788" s="175"/>
      <c r="Q788" s="175"/>
      <c r="R788" s="175"/>
      <c r="S788" s="175"/>
      <c r="T788" s="175"/>
      <c r="U788" s="175"/>
      <c r="V788" s="175"/>
      <c r="W788" s="175"/>
      <c r="X788" s="415"/>
      <c r="Y788" s="175"/>
      <c r="Z788" s="175"/>
      <c r="AA788" s="415"/>
    </row>
    <row r="789" spans="1:27" s="222" customFormat="1" x14ac:dyDescent="0.15">
      <c r="A789" s="199"/>
      <c r="B789" s="199"/>
      <c r="C789" s="199"/>
      <c r="D789" s="302"/>
      <c r="E789" s="303"/>
      <c r="F789" s="302"/>
      <c r="G789" s="302"/>
      <c r="H789" s="302"/>
      <c r="I789" s="302"/>
      <c r="J789" s="302"/>
      <c r="K789" s="302"/>
      <c r="L789" s="302"/>
      <c r="M789" s="175"/>
      <c r="N789" s="175"/>
      <c r="O789" s="175"/>
      <c r="P789" s="175"/>
      <c r="Q789" s="175"/>
      <c r="R789" s="175"/>
      <c r="S789" s="175"/>
      <c r="T789" s="175"/>
      <c r="U789" s="175"/>
      <c r="V789" s="175"/>
      <c r="W789" s="175"/>
      <c r="X789" s="415"/>
      <c r="Y789" s="175"/>
      <c r="Z789" s="175"/>
      <c r="AA789" s="415"/>
    </row>
    <row r="790" spans="1:27" s="222" customFormat="1" x14ac:dyDescent="0.15">
      <c r="A790" s="199"/>
      <c r="B790" s="199"/>
      <c r="C790" s="199"/>
      <c r="D790" s="302"/>
      <c r="E790" s="303"/>
      <c r="F790" s="302"/>
      <c r="G790" s="302"/>
      <c r="H790" s="302"/>
      <c r="I790" s="302"/>
      <c r="J790" s="302"/>
      <c r="K790" s="302"/>
      <c r="L790" s="302"/>
      <c r="M790" s="175"/>
      <c r="N790" s="175"/>
      <c r="O790" s="175"/>
      <c r="P790" s="175"/>
      <c r="Q790" s="175"/>
      <c r="R790" s="175"/>
      <c r="S790" s="175"/>
      <c r="T790" s="175"/>
      <c r="U790" s="175"/>
      <c r="V790" s="175"/>
      <c r="W790" s="175"/>
      <c r="X790" s="415"/>
      <c r="Y790" s="175"/>
      <c r="Z790" s="175"/>
      <c r="AA790" s="415"/>
    </row>
    <row r="791" spans="1:27" s="222" customFormat="1" x14ac:dyDescent="0.15">
      <c r="A791" s="199"/>
      <c r="B791" s="199"/>
      <c r="C791" s="199"/>
      <c r="D791" s="302"/>
      <c r="E791" s="303"/>
      <c r="F791" s="302"/>
      <c r="G791" s="302"/>
      <c r="H791" s="302"/>
      <c r="I791" s="302"/>
      <c r="J791" s="302"/>
      <c r="K791" s="302"/>
      <c r="L791" s="302"/>
      <c r="M791" s="175"/>
      <c r="N791" s="175"/>
      <c r="O791" s="175"/>
      <c r="P791" s="175"/>
      <c r="Q791" s="175"/>
      <c r="R791" s="175"/>
      <c r="S791" s="175"/>
      <c r="T791" s="175"/>
      <c r="U791" s="175"/>
      <c r="V791" s="175"/>
      <c r="W791" s="175"/>
      <c r="X791" s="415"/>
      <c r="Y791" s="175"/>
      <c r="Z791" s="175"/>
      <c r="AA791" s="415"/>
    </row>
    <row r="792" spans="1:27" s="222" customFormat="1" x14ac:dyDescent="0.15">
      <c r="A792" s="199"/>
      <c r="B792" s="199"/>
      <c r="C792" s="199"/>
      <c r="D792" s="302"/>
      <c r="E792" s="303"/>
      <c r="F792" s="302"/>
      <c r="G792" s="302"/>
      <c r="H792" s="302"/>
      <c r="I792" s="302"/>
      <c r="J792" s="302"/>
      <c r="K792" s="302"/>
      <c r="L792" s="302"/>
      <c r="M792" s="175"/>
      <c r="N792" s="175"/>
      <c r="O792" s="175"/>
      <c r="P792" s="175"/>
      <c r="Q792" s="175"/>
      <c r="R792" s="175"/>
      <c r="S792" s="175"/>
      <c r="T792" s="175"/>
      <c r="U792" s="175"/>
      <c r="V792" s="175"/>
      <c r="W792" s="175"/>
      <c r="X792" s="415"/>
      <c r="Y792" s="175"/>
      <c r="Z792" s="175"/>
      <c r="AA792" s="415"/>
    </row>
    <row r="793" spans="1:27" s="222" customFormat="1" x14ac:dyDescent="0.15">
      <c r="A793" s="199"/>
      <c r="B793" s="199"/>
      <c r="C793" s="199"/>
      <c r="D793" s="302"/>
      <c r="E793" s="303"/>
      <c r="F793" s="302"/>
      <c r="G793" s="302"/>
      <c r="H793" s="302"/>
      <c r="I793" s="302"/>
      <c r="J793" s="302"/>
      <c r="K793" s="302"/>
      <c r="L793" s="302"/>
      <c r="M793" s="175"/>
      <c r="N793" s="175"/>
      <c r="O793" s="175"/>
      <c r="P793" s="175"/>
      <c r="Q793" s="175"/>
      <c r="R793" s="175"/>
      <c r="S793" s="175"/>
      <c r="T793" s="175"/>
      <c r="U793" s="175"/>
      <c r="V793" s="175"/>
      <c r="W793" s="175"/>
      <c r="X793" s="415"/>
      <c r="Y793" s="175"/>
      <c r="Z793" s="175"/>
      <c r="AA793" s="415"/>
    </row>
    <row r="794" spans="1:27" s="222" customFormat="1" x14ac:dyDescent="0.15">
      <c r="A794" s="199"/>
      <c r="B794" s="199"/>
      <c r="C794" s="199"/>
      <c r="D794" s="302"/>
      <c r="E794" s="303"/>
      <c r="F794" s="302"/>
      <c r="G794" s="302"/>
      <c r="H794" s="302"/>
      <c r="I794" s="302"/>
      <c r="J794" s="302"/>
      <c r="K794" s="302"/>
      <c r="L794" s="302"/>
      <c r="M794" s="175"/>
      <c r="N794" s="175"/>
      <c r="O794" s="175"/>
      <c r="P794" s="175"/>
      <c r="Q794" s="175"/>
      <c r="R794" s="175"/>
      <c r="S794" s="175"/>
      <c r="T794" s="175"/>
      <c r="U794" s="175"/>
      <c r="V794" s="175"/>
      <c r="W794" s="175"/>
      <c r="X794" s="415"/>
      <c r="Y794" s="175"/>
      <c r="Z794" s="175"/>
      <c r="AA794" s="415"/>
    </row>
    <row r="795" spans="1:27" s="222" customFormat="1" x14ac:dyDescent="0.15">
      <c r="A795" s="199"/>
      <c r="B795" s="199"/>
      <c r="C795" s="199"/>
      <c r="D795" s="302"/>
      <c r="E795" s="303"/>
      <c r="F795" s="302"/>
      <c r="G795" s="302"/>
      <c r="H795" s="302"/>
      <c r="I795" s="302"/>
      <c r="J795" s="302"/>
      <c r="K795" s="302"/>
      <c r="L795" s="302"/>
      <c r="M795" s="175"/>
      <c r="N795" s="175"/>
      <c r="O795" s="175"/>
      <c r="P795" s="175"/>
      <c r="Q795" s="175"/>
      <c r="R795" s="175"/>
      <c r="S795" s="175"/>
      <c r="T795" s="175"/>
      <c r="U795" s="175"/>
      <c r="V795" s="175"/>
      <c r="W795" s="175"/>
      <c r="X795" s="415"/>
      <c r="Y795" s="175"/>
      <c r="Z795" s="175"/>
      <c r="AA795" s="415"/>
    </row>
    <row r="796" spans="1:27" s="222" customFormat="1" x14ac:dyDescent="0.15">
      <c r="A796" s="199"/>
      <c r="B796" s="199"/>
      <c r="C796" s="199"/>
      <c r="D796" s="302"/>
      <c r="E796" s="303"/>
      <c r="F796" s="302"/>
      <c r="G796" s="302"/>
      <c r="H796" s="302"/>
      <c r="I796" s="302"/>
      <c r="J796" s="302"/>
      <c r="K796" s="302"/>
      <c r="L796" s="302"/>
      <c r="M796" s="175"/>
      <c r="N796" s="175"/>
      <c r="O796" s="175"/>
      <c r="P796" s="175"/>
      <c r="Q796" s="175"/>
      <c r="R796" s="175"/>
      <c r="S796" s="175"/>
      <c r="T796" s="175"/>
      <c r="U796" s="175"/>
      <c r="V796" s="175"/>
      <c r="W796" s="175"/>
      <c r="X796" s="415"/>
      <c r="Y796" s="175"/>
      <c r="Z796" s="175"/>
      <c r="AA796" s="415"/>
    </row>
    <row r="797" spans="1:27" s="222" customFormat="1" x14ac:dyDescent="0.15">
      <c r="A797" s="199"/>
      <c r="B797" s="199"/>
      <c r="C797" s="199"/>
      <c r="D797" s="302"/>
      <c r="E797" s="303"/>
      <c r="F797" s="302"/>
      <c r="G797" s="302"/>
      <c r="H797" s="302"/>
      <c r="I797" s="302"/>
      <c r="J797" s="302"/>
      <c r="K797" s="302"/>
      <c r="L797" s="302"/>
      <c r="M797" s="175"/>
      <c r="N797" s="175"/>
      <c r="O797" s="175"/>
      <c r="P797" s="175"/>
      <c r="Q797" s="175"/>
      <c r="R797" s="175"/>
      <c r="S797" s="175"/>
      <c r="T797" s="175"/>
      <c r="U797" s="175"/>
      <c r="V797" s="175"/>
      <c r="W797" s="175"/>
      <c r="X797" s="415"/>
      <c r="Y797" s="175"/>
      <c r="Z797" s="175"/>
      <c r="AA797" s="415"/>
    </row>
    <row r="798" spans="1:27" s="222" customFormat="1" x14ac:dyDescent="0.15">
      <c r="A798" s="199"/>
      <c r="B798" s="199"/>
      <c r="C798" s="199"/>
      <c r="D798" s="302"/>
      <c r="E798" s="303"/>
      <c r="F798" s="302"/>
      <c r="G798" s="302"/>
      <c r="H798" s="302"/>
      <c r="I798" s="302"/>
      <c r="J798" s="302"/>
      <c r="K798" s="302"/>
      <c r="L798" s="302"/>
      <c r="M798" s="175"/>
      <c r="N798" s="175"/>
      <c r="O798" s="175"/>
      <c r="P798" s="175"/>
      <c r="Q798" s="175"/>
      <c r="R798" s="175"/>
      <c r="S798" s="175"/>
      <c r="T798" s="175"/>
      <c r="U798" s="175"/>
      <c r="V798" s="175"/>
      <c r="W798" s="175"/>
      <c r="X798" s="415"/>
      <c r="Y798" s="175"/>
      <c r="Z798" s="175"/>
      <c r="AA798" s="415"/>
    </row>
    <row r="799" spans="1:27" s="222" customFormat="1" x14ac:dyDescent="0.15">
      <c r="A799" s="199"/>
      <c r="B799" s="199"/>
      <c r="C799" s="199"/>
      <c r="D799" s="302"/>
      <c r="E799" s="303"/>
      <c r="F799" s="302"/>
      <c r="G799" s="302"/>
      <c r="H799" s="302"/>
      <c r="I799" s="302"/>
      <c r="J799" s="302"/>
      <c r="K799" s="302"/>
      <c r="L799" s="302"/>
      <c r="M799" s="175"/>
      <c r="N799" s="175"/>
      <c r="O799" s="175"/>
      <c r="P799" s="175"/>
      <c r="Q799" s="175"/>
      <c r="R799" s="175"/>
      <c r="S799" s="175"/>
      <c r="T799" s="175"/>
      <c r="U799" s="175"/>
      <c r="V799" s="175"/>
      <c r="W799" s="175"/>
      <c r="X799" s="415"/>
      <c r="Y799" s="175"/>
      <c r="Z799" s="175"/>
      <c r="AA799" s="415"/>
    </row>
    <row r="800" spans="1:27" s="222" customFormat="1" x14ac:dyDescent="0.15">
      <c r="A800" s="199"/>
      <c r="B800" s="199"/>
      <c r="C800" s="199"/>
      <c r="D800" s="302"/>
      <c r="E800" s="303"/>
      <c r="F800" s="302"/>
      <c r="G800" s="302"/>
      <c r="H800" s="302"/>
      <c r="I800" s="302"/>
      <c r="J800" s="302"/>
      <c r="K800" s="302"/>
      <c r="L800" s="302"/>
      <c r="M800" s="175"/>
      <c r="N800" s="175"/>
      <c r="O800" s="175"/>
      <c r="P800" s="175"/>
      <c r="Q800" s="175"/>
      <c r="R800" s="175"/>
      <c r="S800" s="175"/>
      <c r="T800" s="175"/>
      <c r="U800" s="175"/>
      <c r="V800" s="175"/>
      <c r="W800" s="175"/>
      <c r="X800" s="415"/>
      <c r="Y800" s="175"/>
      <c r="Z800" s="175"/>
      <c r="AA800" s="415"/>
    </row>
    <row r="801" spans="1:27" s="222" customFormat="1" x14ac:dyDescent="0.15">
      <c r="A801" s="199"/>
      <c r="B801" s="199"/>
      <c r="C801" s="199"/>
      <c r="D801" s="302"/>
      <c r="E801" s="303"/>
      <c r="F801" s="302"/>
      <c r="G801" s="302"/>
      <c r="H801" s="302"/>
      <c r="I801" s="302"/>
      <c r="J801" s="302"/>
      <c r="K801" s="302"/>
      <c r="L801" s="302"/>
      <c r="M801" s="175"/>
      <c r="N801" s="175"/>
      <c r="O801" s="175"/>
      <c r="P801" s="175"/>
      <c r="Q801" s="175"/>
      <c r="R801" s="175"/>
      <c r="S801" s="175"/>
      <c r="T801" s="175"/>
      <c r="U801" s="175"/>
      <c r="V801" s="175"/>
      <c r="W801" s="175"/>
      <c r="X801" s="415"/>
      <c r="Y801" s="175"/>
      <c r="Z801" s="175"/>
      <c r="AA801" s="415"/>
    </row>
    <row r="802" spans="1:27" s="222" customFormat="1" x14ac:dyDescent="0.15">
      <c r="A802" s="199"/>
      <c r="B802" s="199"/>
      <c r="C802" s="199"/>
      <c r="D802" s="302"/>
      <c r="E802" s="303"/>
      <c r="F802" s="302"/>
      <c r="G802" s="302"/>
      <c r="H802" s="302"/>
      <c r="I802" s="302"/>
      <c r="J802" s="302"/>
      <c r="K802" s="302"/>
      <c r="L802" s="302"/>
      <c r="M802" s="175"/>
      <c r="N802" s="175"/>
      <c r="O802" s="175"/>
      <c r="P802" s="175"/>
      <c r="Q802" s="175"/>
      <c r="R802" s="175"/>
      <c r="S802" s="175"/>
      <c r="T802" s="175"/>
      <c r="U802" s="175"/>
      <c r="V802" s="175"/>
      <c r="W802" s="175"/>
      <c r="X802" s="415"/>
      <c r="Y802" s="175"/>
      <c r="Z802" s="175"/>
      <c r="AA802" s="415"/>
    </row>
    <row r="803" spans="1:27" s="222" customFormat="1" x14ac:dyDescent="0.15">
      <c r="A803" s="199"/>
      <c r="B803" s="199"/>
      <c r="C803" s="199"/>
      <c r="D803" s="302"/>
      <c r="E803" s="303"/>
      <c r="F803" s="302"/>
      <c r="G803" s="302"/>
      <c r="H803" s="302"/>
      <c r="I803" s="302"/>
      <c r="J803" s="302"/>
      <c r="K803" s="302"/>
      <c r="L803" s="302"/>
      <c r="M803" s="175"/>
      <c r="N803" s="175"/>
      <c r="O803" s="175"/>
      <c r="P803" s="175"/>
      <c r="Q803" s="175"/>
      <c r="R803" s="175"/>
      <c r="S803" s="175"/>
      <c r="T803" s="175"/>
      <c r="U803" s="175"/>
      <c r="V803" s="175"/>
      <c r="W803" s="175"/>
      <c r="X803" s="415"/>
      <c r="Y803" s="175"/>
      <c r="Z803" s="175"/>
      <c r="AA803" s="415"/>
    </row>
    <row r="804" spans="1:27" s="222" customFormat="1" x14ac:dyDescent="0.15">
      <c r="A804" s="199"/>
      <c r="B804" s="199"/>
      <c r="C804" s="199"/>
      <c r="D804" s="302"/>
      <c r="E804" s="303"/>
      <c r="F804" s="302"/>
      <c r="G804" s="302"/>
      <c r="H804" s="302"/>
      <c r="I804" s="302"/>
      <c r="J804" s="302"/>
      <c r="K804" s="302"/>
      <c r="L804" s="302"/>
      <c r="M804" s="175"/>
      <c r="N804" s="175"/>
      <c r="O804" s="175"/>
      <c r="P804" s="175"/>
      <c r="Q804" s="175"/>
      <c r="R804" s="175"/>
      <c r="S804" s="175"/>
      <c r="T804" s="175"/>
      <c r="U804" s="175"/>
      <c r="V804" s="175"/>
      <c r="W804" s="175"/>
      <c r="X804" s="415"/>
      <c r="Y804" s="175"/>
      <c r="Z804" s="175"/>
      <c r="AA804" s="415"/>
    </row>
    <row r="805" spans="1:27" s="222" customFormat="1" x14ac:dyDescent="0.15">
      <c r="A805" s="199"/>
      <c r="B805" s="199"/>
      <c r="C805" s="199"/>
      <c r="D805" s="302"/>
      <c r="E805" s="303"/>
      <c r="F805" s="302"/>
      <c r="G805" s="302"/>
      <c r="H805" s="302"/>
      <c r="I805" s="302"/>
      <c r="J805" s="302"/>
      <c r="K805" s="302"/>
      <c r="L805" s="302"/>
      <c r="M805" s="175"/>
      <c r="N805" s="175"/>
      <c r="O805" s="175"/>
      <c r="P805" s="175"/>
      <c r="Q805" s="175"/>
      <c r="R805" s="175"/>
      <c r="S805" s="175"/>
      <c r="T805" s="175"/>
      <c r="U805" s="175"/>
      <c r="V805" s="175"/>
      <c r="W805" s="175"/>
      <c r="X805" s="415"/>
      <c r="Y805" s="175"/>
      <c r="Z805" s="175"/>
      <c r="AA805" s="415"/>
    </row>
    <row r="806" spans="1:27" s="222" customFormat="1" x14ac:dyDescent="0.15">
      <c r="A806" s="199"/>
      <c r="B806" s="199"/>
      <c r="C806" s="199"/>
      <c r="D806" s="302"/>
      <c r="E806" s="303"/>
      <c r="F806" s="302"/>
      <c r="G806" s="302"/>
      <c r="H806" s="302"/>
      <c r="I806" s="302"/>
      <c r="J806" s="302"/>
      <c r="K806" s="302"/>
      <c r="L806" s="302"/>
      <c r="M806" s="175"/>
      <c r="N806" s="175"/>
      <c r="O806" s="175"/>
      <c r="P806" s="175"/>
      <c r="Q806" s="175"/>
      <c r="R806" s="175"/>
      <c r="S806" s="175"/>
      <c r="T806" s="175"/>
      <c r="U806" s="175"/>
      <c r="V806" s="175"/>
      <c r="W806" s="175"/>
      <c r="X806" s="415"/>
      <c r="Y806" s="175"/>
      <c r="Z806" s="175"/>
      <c r="AA806" s="415"/>
    </row>
    <row r="807" spans="1:27" s="222" customFormat="1" x14ac:dyDescent="0.15">
      <c r="A807" s="199"/>
      <c r="B807" s="199"/>
      <c r="C807" s="199"/>
      <c r="D807" s="302"/>
      <c r="E807" s="303"/>
      <c r="F807" s="302"/>
      <c r="G807" s="302"/>
      <c r="H807" s="302"/>
      <c r="I807" s="302"/>
      <c r="J807" s="302"/>
      <c r="K807" s="302"/>
      <c r="L807" s="302"/>
      <c r="M807" s="175"/>
      <c r="N807" s="175"/>
      <c r="O807" s="175"/>
      <c r="P807" s="175"/>
      <c r="Q807" s="175"/>
      <c r="R807" s="175"/>
      <c r="S807" s="175"/>
      <c r="T807" s="175"/>
      <c r="U807" s="175"/>
      <c r="V807" s="175"/>
      <c r="W807" s="175"/>
      <c r="X807" s="415"/>
      <c r="Y807" s="175"/>
      <c r="Z807" s="175"/>
      <c r="AA807" s="415"/>
    </row>
    <row r="808" spans="1:27" s="222" customFormat="1" x14ac:dyDescent="0.15">
      <c r="A808" s="199"/>
      <c r="B808" s="199"/>
      <c r="C808" s="199"/>
      <c r="D808" s="302"/>
      <c r="E808" s="303"/>
      <c r="F808" s="302"/>
      <c r="G808" s="302"/>
      <c r="H808" s="302"/>
      <c r="I808" s="302"/>
      <c r="J808" s="302"/>
      <c r="K808" s="302"/>
      <c r="L808" s="302"/>
      <c r="M808" s="175"/>
      <c r="N808" s="175"/>
      <c r="O808" s="175"/>
      <c r="P808" s="175"/>
      <c r="Q808" s="175"/>
      <c r="R808" s="175"/>
      <c r="S808" s="175"/>
      <c r="T808" s="175"/>
      <c r="U808" s="175"/>
      <c r="V808" s="175"/>
      <c r="W808" s="175"/>
      <c r="X808" s="415"/>
      <c r="Y808" s="175"/>
      <c r="Z808" s="175"/>
      <c r="AA808" s="415"/>
    </row>
    <row r="809" spans="1:27" s="222" customFormat="1" x14ac:dyDescent="0.15">
      <c r="A809" s="199"/>
      <c r="B809" s="199"/>
      <c r="C809" s="199"/>
      <c r="D809" s="302"/>
      <c r="E809" s="303"/>
      <c r="F809" s="302"/>
      <c r="G809" s="302"/>
      <c r="H809" s="302"/>
      <c r="I809" s="302"/>
      <c r="J809" s="302"/>
      <c r="K809" s="302"/>
      <c r="L809" s="302"/>
      <c r="M809" s="175"/>
      <c r="N809" s="175"/>
      <c r="O809" s="175"/>
      <c r="P809" s="175"/>
      <c r="Q809" s="175"/>
      <c r="R809" s="175"/>
      <c r="S809" s="175"/>
      <c r="T809" s="175"/>
      <c r="U809" s="175"/>
      <c r="V809" s="175"/>
      <c r="W809" s="175"/>
      <c r="X809" s="415"/>
      <c r="Y809" s="175"/>
      <c r="Z809" s="175"/>
      <c r="AA809" s="415"/>
    </row>
    <row r="810" spans="1:27" s="222" customFormat="1" x14ac:dyDescent="0.15">
      <c r="A810" s="199"/>
      <c r="B810" s="199"/>
      <c r="C810" s="199"/>
      <c r="D810" s="302"/>
      <c r="E810" s="303"/>
      <c r="F810" s="302"/>
      <c r="G810" s="302"/>
      <c r="H810" s="302"/>
      <c r="I810" s="302"/>
      <c r="J810" s="302"/>
      <c r="K810" s="302"/>
      <c r="L810" s="302"/>
      <c r="M810" s="175"/>
      <c r="N810" s="175"/>
      <c r="O810" s="175"/>
      <c r="P810" s="175"/>
      <c r="Q810" s="175"/>
      <c r="R810" s="175"/>
      <c r="S810" s="175"/>
      <c r="T810" s="175"/>
      <c r="U810" s="175"/>
      <c r="V810" s="175"/>
      <c r="W810" s="175"/>
      <c r="X810" s="415"/>
      <c r="Y810" s="175"/>
      <c r="Z810" s="175"/>
      <c r="AA810" s="415"/>
    </row>
    <row r="811" spans="1:27" s="222" customFormat="1" x14ac:dyDescent="0.15">
      <c r="A811" s="199"/>
      <c r="B811" s="199"/>
      <c r="C811" s="199"/>
      <c r="D811" s="302"/>
      <c r="E811" s="303"/>
      <c r="F811" s="302"/>
      <c r="G811" s="302"/>
      <c r="H811" s="302"/>
      <c r="I811" s="302"/>
      <c r="J811" s="302"/>
      <c r="K811" s="302"/>
      <c r="L811" s="302"/>
      <c r="M811" s="175"/>
      <c r="N811" s="175"/>
      <c r="O811" s="175"/>
      <c r="P811" s="175"/>
      <c r="Q811" s="175"/>
      <c r="R811" s="175"/>
      <c r="S811" s="175"/>
      <c r="T811" s="175"/>
      <c r="U811" s="175"/>
      <c r="V811" s="175"/>
      <c r="W811" s="175"/>
      <c r="X811" s="415"/>
      <c r="Y811" s="175"/>
      <c r="Z811" s="175"/>
      <c r="AA811" s="415"/>
    </row>
    <row r="812" spans="1:27" s="222" customFormat="1" x14ac:dyDescent="0.15">
      <c r="A812" s="199"/>
      <c r="B812" s="199"/>
      <c r="C812" s="199"/>
      <c r="D812" s="302"/>
      <c r="E812" s="303"/>
      <c r="F812" s="302"/>
      <c r="G812" s="302"/>
      <c r="H812" s="302"/>
      <c r="I812" s="302"/>
      <c r="J812" s="302"/>
      <c r="K812" s="302"/>
      <c r="L812" s="302"/>
      <c r="M812" s="175"/>
      <c r="N812" s="175"/>
      <c r="O812" s="175"/>
      <c r="P812" s="175"/>
      <c r="Q812" s="175"/>
      <c r="R812" s="175"/>
      <c r="S812" s="175"/>
      <c r="T812" s="175"/>
      <c r="U812" s="175"/>
      <c r="V812" s="175"/>
      <c r="W812" s="175"/>
      <c r="X812" s="415"/>
      <c r="Y812" s="175"/>
      <c r="Z812" s="175"/>
      <c r="AA812" s="415"/>
    </row>
    <row r="813" spans="1:27" s="222" customFormat="1" x14ac:dyDescent="0.15">
      <c r="A813" s="199"/>
      <c r="B813" s="199"/>
      <c r="C813" s="199"/>
      <c r="D813" s="302"/>
      <c r="E813" s="303"/>
      <c r="F813" s="302"/>
      <c r="G813" s="302"/>
      <c r="H813" s="302"/>
      <c r="I813" s="302"/>
      <c r="J813" s="302"/>
      <c r="K813" s="302"/>
      <c r="L813" s="302"/>
      <c r="M813" s="175"/>
      <c r="N813" s="175"/>
      <c r="O813" s="175"/>
      <c r="P813" s="175"/>
      <c r="Q813" s="175"/>
      <c r="R813" s="175"/>
      <c r="S813" s="175"/>
      <c r="T813" s="175"/>
      <c r="U813" s="175"/>
      <c r="V813" s="175"/>
      <c r="W813" s="175"/>
      <c r="X813" s="415"/>
      <c r="Y813" s="175"/>
      <c r="Z813" s="175"/>
      <c r="AA813" s="415"/>
    </row>
    <row r="814" spans="1:27" s="222" customFormat="1" x14ac:dyDescent="0.15">
      <c r="A814" s="199"/>
      <c r="B814" s="199"/>
      <c r="C814" s="199"/>
      <c r="D814" s="302"/>
      <c r="E814" s="303"/>
      <c r="F814" s="302"/>
      <c r="G814" s="302"/>
      <c r="H814" s="302"/>
      <c r="I814" s="302"/>
      <c r="J814" s="302"/>
      <c r="K814" s="302"/>
      <c r="L814" s="302"/>
      <c r="M814" s="175"/>
      <c r="N814" s="175"/>
      <c r="O814" s="175"/>
      <c r="P814" s="175"/>
      <c r="Q814" s="175"/>
      <c r="R814" s="175"/>
      <c r="S814" s="175"/>
      <c r="T814" s="175"/>
      <c r="U814" s="175"/>
      <c r="V814" s="175"/>
      <c r="W814" s="175"/>
      <c r="X814" s="415"/>
      <c r="Y814" s="175"/>
      <c r="Z814" s="175"/>
      <c r="AA814" s="415"/>
    </row>
    <row r="815" spans="1:27" s="222" customFormat="1" x14ac:dyDescent="0.15">
      <c r="A815" s="199"/>
      <c r="B815" s="199"/>
      <c r="C815" s="199"/>
      <c r="D815" s="302"/>
      <c r="E815" s="303"/>
      <c r="F815" s="302"/>
      <c r="G815" s="302"/>
      <c r="H815" s="302"/>
      <c r="I815" s="302"/>
      <c r="J815" s="302"/>
      <c r="K815" s="302"/>
      <c r="L815" s="302"/>
      <c r="M815" s="175"/>
      <c r="N815" s="175"/>
      <c r="O815" s="175"/>
      <c r="P815" s="175"/>
      <c r="Q815" s="175"/>
      <c r="R815" s="175"/>
      <c r="S815" s="175"/>
      <c r="T815" s="175"/>
      <c r="U815" s="175"/>
      <c r="V815" s="175"/>
      <c r="W815" s="175"/>
      <c r="X815" s="415"/>
      <c r="Y815" s="175"/>
      <c r="Z815" s="175"/>
      <c r="AA815" s="415"/>
    </row>
  </sheetData>
  <mergeCells count="30">
    <mergeCell ref="K7:L7"/>
    <mergeCell ref="Z2:AB2"/>
    <mergeCell ref="Y7:Y8"/>
    <mergeCell ref="Q7:R7"/>
    <mergeCell ref="M7:M8"/>
    <mergeCell ref="N7:O7"/>
    <mergeCell ref="S7:S8"/>
    <mergeCell ref="T7:U7"/>
    <mergeCell ref="AB7:AB8"/>
    <mergeCell ref="M6:O6"/>
    <mergeCell ref="S6:U6"/>
    <mergeCell ref="V6:X6"/>
    <mergeCell ref="V7:V8"/>
    <mergeCell ref="W7:X7"/>
    <mergeCell ref="F6:F8"/>
    <mergeCell ref="Z7:AA7"/>
    <mergeCell ref="A4:AA4"/>
    <mergeCell ref="E6:E8"/>
    <mergeCell ref="A6:A8"/>
    <mergeCell ref="B6:B8"/>
    <mergeCell ref="C6:C8"/>
    <mergeCell ref="D6:D8"/>
    <mergeCell ref="P6:R6"/>
    <mergeCell ref="P7:P8"/>
    <mergeCell ref="Y6:AA6"/>
    <mergeCell ref="G6:I6"/>
    <mergeCell ref="J6:L6"/>
    <mergeCell ref="G7:G8"/>
    <mergeCell ref="H7:I7"/>
    <mergeCell ref="J7:J8"/>
  </mergeCells>
  <phoneticPr fontId="0" type="noConversion"/>
  <pageMargins left="0.7" right="0.7" top="0.75" bottom="0.75" header="0.3" footer="0.3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1</vt:i4>
      </vt:variant>
    </vt:vector>
  </HeadingPairs>
  <TitlesOfParts>
    <vt:vector size="9" baseType="lpstr">
      <vt:lpstr>2</vt:lpstr>
      <vt:lpstr>3</vt:lpstr>
      <vt:lpstr>4</vt:lpstr>
      <vt:lpstr>5</vt:lpstr>
      <vt:lpstr>6</vt:lpstr>
      <vt:lpstr>7</vt:lpstr>
      <vt:lpstr>ԿԾ</vt:lpstr>
      <vt:lpstr>8</vt:lpstr>
      <vt:lpstr>ԿԾ!Область_печати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Hetum Hamamchyan</dc:creator>
  <cp:lastModifiedBy>Пользователь</cp:lastModifiedBy>
  <cp:lastPrinted>2022-09-12T11:09:49Z</cp:lastPrinted>
  <dcterms:created xsi:type="dcterms:W3CDTF">2022-06-16T10:33:45Z</dcterms:created>
  <dcterms:modified xsi:type="dcterms:W3CDTF">2023-11-01T10:35:34Z</dcterms:modified>
</cp:coreProperties>
</file>